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202300"/>
  <mc:AlternateContent xmlns:mc="http://schemas.openxmlformats.org/markup-compatibility/2006">
    <mc:Choice Requires="x15">
      <x15ac:absPath xmlns:x15ac="http://schemas.microsoft.com/office/spreadsheetml/2010/11/ac" url="https://ucf-my.sharepoint.com/personal/mmckee_ucf_edu/Documents/Documents/Forms/Catalog Year 2025-2026/"/>
    </mc:Choice>
  </mc:AlternateContent>
  <xr:revisionPtr revIDLastSave="87" documentId="8_{C98DBF2F-7A65-4C2B-8C47-6C3905C0A149}" xr6:coauthVersionLast="47" xr6:coauthVersionMax="47" xr10:uidLastSave="{E61C9E48-1314-4F76-9845-9F3FC5925FC5}"/>
  <bookViews>
    <workbookView xWindow="12660" yWindow="48" windowWidth="20832" windowHeight="16656" tabRatio="757" xr2:uid="{6DA3C6FB-EC55-4B77-A246-D7F67B7AB04E}"/>
  </bookViews>
  <sheets>
    <sheet name="Selection" sheetId="6" r:id="rId1"/>
    <sheet name="CHANGE LOG" sheetId="15" state="hidden" r:id="rId2"/>
    <sheet name="HELP" sheetId="13" state="hidden" r:id="rId3"/>
    <sheet name="Helper" sheetId="14" state="hidden" r:id="rId4"/>
    <sheet name="AP" sheetId="1" state="hidden" r:id="rId5"/>
    <sheet name="IB" sheetId="2" state="hidden" r:id="rId6"/>
    <sheet name="Cambridge" sheetId="4" state="hidden" r:id="rId7"/>
    <sheet name="CLEP" sheetId="3" state="hidden" r:id="rId8"/>
    <sheet name="DANTES" sheetId="5" state="hidden" r:id="rId9"/>
    <sheet name="DE" sheetId="9" state="hidden" r:id="rId10"/>
    <sheet name="GEP Lookup" sheetId="10" state="hidden" r:id="rId11"/>
    <sheet name="Lookups" sheetId="8" state="hidden" r:id="rId12"/>
    <sheet name="Formulas" sheetId="12" state="hidden" r:id="rId13"/>
  </sheets>
  <definedNames>
    <definedName name="_xlnm._FilterDatabase" localSheetId="4" hidden="1">AP!$A$1:$E$1</definedName>
    <definedName name="_xlnm._FilterDatabase" localSheetId="6" hidden="1">Cambridge!$A$1:$K$135</definedName>
    <definedName name="_xlnm._FilterDatabase" localSheetId="7" hidden="1">CLEP!$A$1:$E$205</definedName>
    <definedName name="_xlnm._FilterDatabase" localSheetId="8" hidden="1">DANTES!$A$1:$L$1</definedName>
    <definedName name="_xlnm._FilterDatabase" localSheetId="9" hidden="1">DE!$A$1:$P$158</definedName>
    <definedName name="_xlnm._FilterDatabase" localSheetId="10" hidden="1">'GEP Lookup'!$A$1:$I$189</definedName>
    <definedName name="_xlnm._FilterDatabase" localSheetId="5" hidden="1">IB!$A$1:$O$1</definedName>
    <definedName name="CombinedList">OFFSET(Helper!#REF!, 0, 0, COUNTA(Helper!$F$3:$F$35), 1)</definedName>
    <definedName name="_xlnm.Print_Area" localSheetId="0">Selection!$R$4:$AG$90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05" i="6" l="1"/>
  <c r="L106" i="6"/>
  <c r="L107" i="6"/>
  <c r="L108" i="6"/>
  <c r="L109" i="6"/>
  <c r="L104" i="6"/>
  <c r="L90" i="6"/>
  <c r="N90" i="6"/>
  <c r="L91" i="6"/>
  <c r="L92" i="6"/>
  <c r="L93" i="6"/>
  <c r="L94" i="6"/>
  <c r="L89" i="6"/>
  <c r="L76" i="6"/>
  <c r="L77" i="6"/>
  <c r="L78" i="6"/>
  <c r="L79" i="6"/>
  <c r="L54" i="6"/>
  <c r="K54" i="6" a="1"/>
  <c r="K54" i="6" s="1"/>
  <c r="L55" i="6"/>
  <c r="K55" i="6" a="1"/>
  <c r="K55" i="6" s="1"/>
  <c r="L56" i="6"/>
  <c r="K56" i="6" a="1"/>
  <c r="K56" i="6" s="1"/>
  <c r="L57" i="6"/>
  <c r="K57" i="6" a="1"/>
  <c r="K57" i="6" s="1"/>
  <c r="L58" i="6"/>
  <c r="K58" i="6" a="1"/>
  <c r="K58" i="6" s="1"/>
  <c r="L59" i="6"/>
  <c r="K59" i="6" a="1"/>
  <c r="K59" i="6" s="1"/>
  <c r="L60" i="6"/>
  <c r="K60" i="6" a="1"/>
  <c r="K60" i="6" s="1"/>
  <c r="L61" i="6"/>
  <c r="K61" i="6" a="1"/>
  <c r="K61" i="6" s="1"/>
  <c r="L62" i="6"/>
  <c r="K62" i="6" a="1"/>
  <c r="K62" i="6" s="1"/>
  <c r="L63" i="6"/>
  <c r="K63" i="6" a="1"/>
  <c r="K63" i="6" s="1"/>
  <c r="K54" i="14" s="1"/>
  <c r="L64" i="6"/>
  <c r="K64" i="6" a="1"/>
  <c r="K64" i="6" s="1"/>
  <c r="K33" i="6" a="1"/>
  <c r="K33" i="6" s="1"/>
  <c r="L34" i="6"/>
  <c r="K34" i="6" a="1"/>
  <c r="K34" i="6" s="1"/>
  <c r="L35" i="6"/>
  <c r="K35" i="6" a="1"/>
  <c r="K35" i="6" s="1"/>
  <c r="L36" i="6"/>
  <c r="K36" i="6" a="1"/>
  <c r="K36" i="6" s="1"/>
  <c r="L37" i="6"/>
  <c r="K37" i="6" a="1"/>
  <c r="K37" i="6" s="1"/>
  <c r="L38" i="6"/>
  <c r="K38" i="6" a="1"/>
  <c r="K38" i="6" s="1"/>
  <c r="L39" i="6"/>
  <c r="K39" i="6" a="1"/>
  <c r="K39" i="6" s="1"/>
  <c r="L40" i="6"/>
  <c r="K40" i="6" a="1"/>
  <c r="K40" i="6" s="1"/>
  <c r="L41" i="6"/>
  <c r="K41" i="6" a="1"/>
  <c r="K41" i="6" s="1"/>
  <c r="L42" i="6"/>
  <c r="K42" i="6" a="1"/>
  <c r="K42" i="6" s="1"/>
  <c r="L43" i="6"/>
  <c r="K43" i="6" a="1"/>
  <c r="K43" i="6"/>
  <c r="O43" i="6" s="1"/>
  <c r="K32" i="6" a="1"/>
  <c r="K32" i="6" s="1"/>
  <c r="K12" i="6" a="1"/>
  <c r="K12" i="6" s="1"/>
  <c r="L12" i="6"/>
  <c r="K13" i="6" a="1"/>
  <c r="K13" i="6"/>
  <c r="K14" i="6" a="1"/>
  <c r="K14" i="6"/>
  <c r="N14" i="6" s="1"/>
  <c r="M14" i="6"/>
  <c r="K15" i="6" a="1"/>
  <c r="K15" i="6" s="1"/>
  <c r="K16" i="6" a="1"/>
  <c r="K16" i="6" s="1"/>
  <c r="K17" i="6" a="1"/>
  <c r="K17" i="6" s="1"/>
  <c r="K18" i="6" a="1"/>
  <c r="K18" i="6" s="1"/>
  <c r="K19" i="6" a="1"/>
  <c r="K19" i="6" s="1"/>
  <c r="K20" i="6" a="1"/>
  <c r="K20" i="6"/>
  <c r="K11" i="14" s="1"/>
  <c r="K21" i="6" a="1"/>
  <c r="K21" i="6" s="1"/>
  <c r="K22" i="6" a="1"/>
  <c r="K22" i="6" s="1"/>
  <c r="K11" i="6" a="1"/>
  <c r="K11" i="6" s="1"/>
  <c r="L13" i="6"/>
  <c r="L14" i="6"/>
  <c r="L15" i="6"/>
  <c r="L16" i="6"/>
  <c r="L17" i="6"/>
  <c r="L18" i="6"/>
  <c r="L19" i="6"/>
  <c r="L20" i="6"/>
  <c r="L21" i="6"/>
  <c r="L22" i="6"/>
  <c r="T86" i="6"/>
  <c r="Y86" i="6" s="1"/>
  <c r="T84" i="6"/>
  <c r="Y84" i="6" s="1"/>
  <c r="T54" i="6"/>
  <c r="Y54" i="6" s="1"/>
  <c r="W54" i="6"/>
  <c r="AE54" i="6" s="1"/>
  <c r="T52" i="6"/>
  <c r="Y52" i="6" s="1"/>
  <c r="T19" i="6"/>
  <c r="Y19" i="6" s="1"/>
  <c r="T17" i="6"/>
  <c r="Y17" i="6" s="1"/>
  <c r="W52" i="6"/>
  <c r="AE52" i="6" s="1"/>
  <c r="V19" i="6"/>
  <c r="AD19" i="6" s="1"/>
  <c r="V17" i="6"/>
  <c r="AD17" i="6" s="1"/>
  <c r="K105" i="6" a="1"/>
  <c r="K105" i="6" s="1"/>
  <c r="K106" i="6" a="1"/>
  <c r="K106" i="6" s="1"/>
  <c r="K107" i="6" a="1"/>
  <c r="K107" i="6" s="1"/>
  <c r="K108" i="6" a="1"/>
  <c r="K108" i="6" s="1"/>
  <c r="K109" i="6" a="1"/>
  <c r="K109" i="6" s="1"/>
  <c r="K104" i="6" a="1"/>
  <c r="K104" i="6" s="1"/>
  <c r="K90" i="6" a="1"/>
  <c r="K90" i="6"/>
  <c r="K81" i="14" s="1"/>
  <c r="K91" i="6" a="1"/>
  <c r="K91" i="6" s="1"/>
  <c r="K92" i="6" a="1"/>
  <c r="K92" i="6"/>
  <c r="M92" i="6" s="1"/>
  <c r="K93" i="6" a="1"/>
  <c r="K93" i="6" s="1"/>
  <c r="K94" i="6" a="1"/>
  <c r="K94" i="6" s="1"/>
  <c r="K89" i="6" a="1"/>
  <c r="K89" i="6" s="1"/>
  <c r="K75" i="6" a="1"/>
  <c r="K75" i="6" s="1"/>
  <c r="L75" i="6" s="1"/>
  <c r="K76" i="6" a="1"/>
  <c r="K76" i="6" s="1"/>
  <c r="K77" i="6" a="1"/>
  <c r="K77" i="6" s="1"/>
  <c r="K78" i="6" a="1"/>
  <c r="K78" i="6" s="1"/>
  <c r="K79" i="6" a="1"/>
  <c r="K79" i="6" s="1"/>
  <c r="K74" i="6" a="1"/>
  <c r="K74" i="6" s="1"/>
  <c r="L74" i="6" s="1"/>
  <c r="K53" i="6" a="1"/>
  <c r="K53" i="6" s="1"/>
  <c r="K14" i="14"/>
  <c r="K15" i="14"/>
  <c r="K16" i="14"/>
  <c r="K17" i="14"/>
  <c r="K18" i="14"/>
  <c r="K19" i="14"/>
  <c r="K20" i="14"/>
  <c r="K21" i="14"/>
  <c r="K22" i="14"/>
  <c r="K35" i="14"/>
  <c r="K36" i="14"/>
  <c r="K37" i="14"/>
  <c r="K38" i="14"/>
  <c r="K39" i="14"/>
  <c r="K40" i="14"/>
  <c r="K41" i="14"/>
  <c r="K42" i="14"/>
  <c r="K43" i="14"/>
  <c r="K56" i="14"/>
  <c r="K57" i="14"/>
  <c r="K58" i="14"/>
  <c r="K59" i="14"/>
  <c r="K60" i="14"/>
  <c r="K61" i="14"/>
  <c r="K62" i="14"/>
  <c r="K63" i="14"/>
  <c r="K64" i="14"/>
  <c r="K71" i="14"/>
  <c r="K72" i="14"/>
  <c r="K73" i="14"/>
  <c r="K74" i="14"/>
  <c r="K75" i="14"/>
  <c r="K76" i="14"/>
  <c r="K77" i="14"/>
  <c r="K78" i="14"/>
  <c r="K79" i="14"/>
  <c r="K86" i="14"/>
  <c r="K87" i="14"/>
  <c r="K88" i="14"/>
  <c r="K89" i="14"/>
  <c r="K90" i="14"/>
  <c r="K91" i="14"/>
  <c r="K92" i="14"/>
  <c r="K93" i="14"/>
  <c r="K94" i="14"/>
  <c r="Z53" i="6"/>
  <c r="Y87" i="6"/>
  <c r="T90" i="6"/>
  <c r="T89" i="6"/>
  <c r="AB22" i="6"/>
  <c r="AB23" i="6"/>
  <c r="AB24" i="6"/>
  <c r="AB25" i="6"/>
  <c r="AB26" i="6"/>
  <c r="AB27" i="6"/>
  <c r="AB28" i="6"/>
  <c r="AB29" i="6"/>
  <c r="AB30" i="6"/>
  <c r="AB31" i="6"/>
  <c r="AB32" i="6"/>
  <c r="AB33" i="6"/>
  <c r="AB34" i="6"/>
  <c r="AB35" i="6"/>
  <c r="AB36" i="6"/>
  <c r="AB37" i="6"/>
  <c r="AB38" i="6"/>
  <c r="AB39" i="6"/>
  <c r="AB40" i="6"/>
  <c r="AB41" i="6"/>
  <c r="AB42" i="6"/>
  <c r="AB12" i="6"/>
  <c r="AB13" i="6"/>
  <c r="AB14" i="6"/>
  <c r="AB15" i="6"/>
  <c r="L53" i="6"/>
  <c r="M13" i="6"/>
  <c r="N13" i="6"/>
  <c r="K4" i="14"/>
  <c r="O14" i="6"/>
  <c r="O13" i="6"/>
  <c r="J3" i="9"/>
  <c r="J4" i="9"/>
  <c r="J5" i="9"/>
  <c r="J6" i="9"/>
  <c r="J7" i="9"/>
  <c r="J8" i="9"/>
  <c r="J9" i="9"/>
  <c r="J10" i="9"/>
  <c r="J11" i="9"/>
  <c r="J12" i="9"/>
  <c r="J13" i="9"/>
  <c r="J14" i="9"/>
  <c r="J15" i="9"/>
  <c r="J16" i="9"/>
  <c r="J17" i="9"/>
  <c r="J18" i="9"/>
  <c r="J19" i="9"/>
  <c r="J20" i="9"/>
  <c r="J21" i="9"/>
  <c r="J22" i="9"/>
  <c r="J23" i="9"/>
  <c r="J24" i="9"/>
  <c r="J25" i="9"/>
  <c r="J26" i="9"/>
  <c r="J27" i="9"/>
  <c r="J28" i="9"/>
  <c r="J29" i="9"/>
  <c r="J30" i="9"/>
  <c r="J31" i="9"/>
  <c r="J32" i="9"/>
  <c r="J33" i="9"/>
  <c r="J34" i="9"/>
  <c r="J35" i="9"/>
  <c r="J36" i="9"/>
  <c r="J37" i="9"/>
  <c r="J38" i="9"/>
  <c r="J39"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J68" i="9"/>
  <c r="J69" i="9"/>
  <c r="J70" i="9"/>
  <c r="J71" i="9"/>
  <c r="J72" i="9"/>
  <c r="J73" i="9"/>
  <c r="J74" i="9"/>
  <c r="J75" i="9"/>
  <c r="J76" i="9"/>
  <c r="J77" i="9"/>
  <c r="J78" i="9"/>
  <c r="J79" i="9"/>
  <c r="J80" i="9"/>
  <c r="J81" i="9"/>
  <c r="J82" i="9"/>
  <c r="J83" i="9"/>
  <c r="J84" i="9"/>
  <c r="J85" i="9"/>
  <c r="J86" i="9"/>
  <c r="J87" i="9"/>
  <c r="J88" i="9"/>
  <c r="J89" i="9"/>
  <c r="J90" i="9"/>
  <c r="J91" i="9"/>
  <c r="J92" i="9"/>
  <c r="J93" i="9"/>
  <c r="J94" i="9"/>
  <c r="J95" i="9"/>
  <c r="J96" i="9"/>
  <c r="J97" i="9"/>
  <c r="J98" i="9"/>
  <c r="J99" i="9"/>
  <c r="J100" i="9"/>
  <c r="J101" i="9"/>
  <c r="J102" i="9"/>
  <c r="J103" i="9"/>
  <c r="J104" i="9"/>
  <c r="J105" i="9"/>
  <c r="J106" i="9"/>
  <c r="J107" i="9"/>
  <c r="J108" i="9"/>
  <c r="J109" i="9"/>
  <c r="J110" i="9"/>
  <c r="J111" i="9"/>
  <c r="J112" i="9"/>
  <c r="J113" i="9"/>
  <c r="J114" i="9"/>
  <c r="J115" i="9"/>
  <c r="J116" i="9"/>
  <c r="J117" i="9"/>
  <c r="J118" i="9"/>
  <c r="J119" i="9"/>
  <c r="J120" i="9"/>
  <c r="J121" i="9"/>
  <c r="J122" i="9"/>
  <c r="J123" i="9"/>
  <c r="J124" i="9"/>
  <c r="J125" i="9"/>
  <c r="J126" i="9"/>
  <c r="J127" i="9"/>
  <c r="J128" i="9"/>
  <c r="J129" i="9"/>
  <c r="J130" i="9"/>
  <c r="J131" i="9"/>
  <c r="J132" i="9"/>
  <c r="J133" i="9"/>
  <c r="J134" i="9"/>
  <c r="J135" i="9"/>
  <c r="J136" i="9"/>
  <c r="J137" i="9"/>
  <c r="J138" i="9"/>
  <c r="J139" i="9"/>
  <c r="J140" i="9"/>
  <c r="J141" i="9"/>
  <c r="J142" i="9"/>
  <c r="J143" i="9"/>
  <c r="J144" i="9"/>
  <c r="J145" i="9"/>
  <c r="J146" i="9"/>
  <c r="J147" i="9"/>
  <c r="J148" i="9"/>
  <c r="J149" i="9"/>
  <c r="J150" i="9"/>
  <c r="J151" i="9"/>
  <c r="J152" i="9"/>
  <c r="J153" i="9"/>
  <c r="J154" i="9"/>
  <c r="J155" i="9"/>
  <c r="J156" i="9"/>
  <c r="J157" i="9"/>
  <c r="J158" i="9"/>
  <c r="J2" i="9"/>
  <c r="I3" i="9"/>
  <c r="I4" i="9"/>
  <c r="I5" i="9"/>
  <c r="I6" i="9"/>
  <c r="I7" i="9"/>
  <c r="I8" i="9"/>
  <c r="I9" i="9"/>
  <c r="I10" i="9"/>
  <c r="I11"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I128" i="9"/>
  <c r="I129" i="9"/>
  <c r="I130" i="9"/>
  <c r="I131" i="9"/>
  <c r="I132" i="9"/>
  <c r="I133" i="9"/>
  <c r="I134" i="9"/>
  <c r="I135" i="9"/>
  <c r="I136" i="9"/>
  <c r="I137" i="9"/>
  <c r="I138" i="9"/>
  <c r="I139" i="9"/>
  <c r="I140" i="9"/>
  <c r="I141" i="9"/>
  <c r="I142" i="9"/>
  <c r="I143" i="9"/>
  <c r="I144" i="9"/>
  <c r="I145" i="9"/>
  <c r="I146" i="9"/>
  <c r="I147" i="9"/>
  <c r="I148" i="9"/>
  <c r="I149" i="9"/>
  <c r="I150" i="9"/>
  <c r="I151" i="9"/>
  <c r="I152" i="9"/>
  <c r="I153" i="9"/>
  <c r="I154" i="9"/>
  <c r="I155" i="9"/>
  <c r="I156" i="9"/>
  <c r="I157" i="9"/>
  <c r="I158" i="9"/>
  <c r="I2" i="9"/>
  <c r="H3" i="9"/>
  <c r="H4" i="9"/>
  <c r="H5" i="9"/>
  <c r="H6" i="9"/>
  <c r="H7" i="9"/>
  <c r="H8" i="9"/>
  <c r="H9" i="9"/>
  <c r="H10" i="9"/>
  <c r="H11" i="9"/>
  <c r="H12" i="9"/>
  <c r="H13" i="9"/>
  <c r="H14" i="9"/>
  <c r="H15" i="9"/>
  <c r="H16" i="9"/>
  <c r="H17" i="9"/>
  <c r="H18" i="9"/>
  <c r="H19" i="9"/>
  <c r="H20" i="9"/>
  <c r="H21" i="9"/>
  <c r="H22" i="9"/>
  <c r="H23" i="9"/>
  <c r="H24" i="9"/>
  <c r="H25" i="9"/>
  <c r="H26" i="9"/>
  <c r="H27" i="9"/>
  <c r="H28" i="9"/>
  <c r="H29" i="9"/>
  <c r="H30" i="9"/>
  <c r="H31" i="9"/>
  <c r="H32" i="9"/>
  <c r="H33" i="9"/>
  <c r="H34" i="9"/>
  <c r="H35" i="9"/>
  <c r="H36" i="9"/>
  <c r="H37" i="9"/>
  <c r="H38" i="9"/>
  <c r="H39" i="9"/>
  <c r="H40" i="9"/>
  <c r="H41" i="9"/>
  <c r="H42" i="9"/>
  <c r="H43" i="9"/>
  <c r="H44" i="9"/>
  <c r="H45" i="9"/>
  <c r="H46" i="9"/>
  <c r="H47" i="9"/>
  <c r="H48" i="9"/>
  <c r="H49" i="9"/>
  <c r="H50" i="9"/>
  <c r="H51" i="9"/>
  <c r="H52" i="9"/>
  <c r="H53" i="9"/>
  <c r="H54" i="9"/>
  <c r="H55" i="9"/>
  <c r="H56" i="9"/>
  <c r="H57" i="9"/>
  <c r="H58" i="9"/>
  <c r="H59" i="9"/>
  <c r="H60" i="9"/>
  <c r="H61" i="9"/>
  <c r="H62" i="9"/>
  <c r="H63" i="9"/>
  <c r="H64" i="9"/>
  <c r="H65" i="9"/>
  <c r="H66" i="9"/>
  <c r="H67" i="9"/>
  <c r="H68" i="9"/>
  <c r="H69" i="9"/>
  <c r="H70" i="9"/>
  <c r="H71" i="9"/>
  <c r="H72" i="9"/>
  <c r="H73" i="9"/>
  <c r="H74" i="9"/>
  <c r="H75" i="9"/>
  <c r="H76" i="9"/>
  <c r="H77" i="9"/>
  <c r="H78" i="9"/>
  <c r="H79" i="9"/>
  <c r="H80" i="9"/>
  <c r="H81" i="9"/>
  <c r="H82" i="9"/>
  <c r="H83" i="9"/>
  <c r="H84" i="9"/>
  <c r="H85" i="9"/>
  <c r="H86" i="9"/>
  <c r="H87" i="9"/>
  <c r="H88" i="9"/>
  <c r="H89" i="9"/>
  <c r="H90" i="9"/>
  <c r="H91" i="9"/>
  <c r="H92" i="9"/>
  <c r="H93" i="9"/>
  <c r="H94" i="9"/>
  <c r="H95" i="9"/>
  <c r="H96"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157" i="9"/>
  <c r="H158" i="9"/>
  <c r="H2" i="9"/>
  <c r="G3" i="9"/>
  <c r="G4" i="9"/>
  <c r="G5" i="9"/>
  <c r="G6" i="9"/>
  <c r="G7" i="9"/>
  <c r="G8" i="9"/>
  <c r="G9" i="9"/>
  <c r="G10" i="9"/>
  <c r="G11" i="9"/>
  <c r="G12" i="9"/>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G98" i="9"/>
  <c r="G99" i="9"/>
  <c r="G100" i="9"/>
  <c r="G101" i="9"/>
  <c r="G102" i="9"/>
  <c r="G103" i="9"/>
  <c r="G104" i="9"/>
  <c r="G105" i="9"/>
  <c r="G106" i="9"/>
  <c r="G107" i="9"/>
  <c r="G108" i="9"/>
  <c r="G109" i="9"/>
  <c r="G110" i="9"/>
  <c r="G111" i="9"/>
  <c r="G112" i="9"/>
  <c r="G113" i="9"/>
  <c r="G114" i="9"/>
  <c r="G115" i="9"/>
  <c r="G116" i="9"/>
  <c r="G117" i="9"/>
  <c r="G118" i="9"/>
  <c r="G119" i="9"/>
  <c r="G120" i="9"/>
  <c r="G121" i="9"/>
  <c r="G122" i="9"/>
  <c r="G123" i="9"/>
  <c r="G124" i="9"/>
  <c r="G125" i="9"/>
  <c r="G126" i="9"/>
  <c r="G127" i="9"/>
  <c r="G128" i="9"/>
  <c r="G129" i="9"/>
  <c r="G130" i="9"/>
  <c r="G131" i="9"/>
  <c r="G132" i="9"/>
  <c r="G133" i="9"/>
  <c r="G134" i="9"/>
  <c r="G135" i="9"/>
  <c r="G136" i="9"/>
  <c r="G137" i="9"/>
  <c r="G138" i="9"/>
  <c r="G139" i="9"/>
  <c r="G140" i="9"/>
  <c r="G141" i="9"/>
  <c r="G142" i="9"/>
  <c r="G143" i="9"/>
  <c r="G144" i="9"/>
  <c r="G145" i="9"/>
  <c r="G146" i="9"/>
  <c r="G147" i="9"/>
  <c r="G149" i="9"/>
  <c r="G151" i="9"/>
  <c r="G152" i="9"/>
  <c r="G153" i="9"/>
  <c r="G154" i="9"/>
  <c r="G155" i="9"/>
  <c r="G156" i="9"/>
  <c r="G157" i="9"/>
  <c r="G158" i="9"/>
  <c r="G2" i="9"/>
  <c r="Z16" i="6"/>
  <c r="Z51" i="6"/>
  <c r="Z18" i="6"/>
  <c r="AE51" i="6"/>
  <c r="M16" i="6" l="1"/>
  <c r="O16" i="6"/>
  <c r="K7" i="14"/>
  <c r="N16" i="6"/>
  <c r="N15" i="6"/>
  <c r="K6" i="14"/>
  <c r="M15" i="6"/>
  <c r="O15" i="6"/>
  <c r="K82" i="14"/>
  <c r="O91" i="6"/>
  <c r="M91" i="6"/>
  <c r="N91" i="6"/>
  <c r="K13" i="14"/>
  <c r="O22" i="6"/>
  <c r="M22" i="6"/>
  <c r="N22" i="6"/>
  <c r="O89" i="6"/>
  <c r="K80" i="14"/>
  <c r="N89" i="6"/>
  <c r="M89" i="6"/>
  <c r="M106" i="6"/>
  <c r="O106" i="6"/>
  <c r="K97" i="14"/>
  <c r="K12" i="14"/>
  <c r="M21" i="6"/>
  <c r="N21" i="6"/>
  <c r="O21" i="6"/>
  <c r="M17" i="6"/>
  <c r="K8" i="14"/>
  <c r="N17" i="6"/>
  <c r="O17" i="6"/>
  <c r="O93" i="6"/>
  <c r="K84" i="14"/>
  <c r="M93" i="6"/>
  <c r="N93" i="6"/>
  <c r="M12" i="6"/>
  <c r="O12" i="6"/>
  <c r="N12" i="6"/>
  <c r="K3" i="14"/>
  <c r="M19" i="6"/>
  <c r="N19" i="6"/>
  <c r="K10" i="14"/>
  <c r="O19" i="6"/>
  <c r="K85" i="14"/>
  <c r="O94" i="6"/>
  <c r="N94" i="6"/>
  <c r="M94" i="6"/>
  <c r="K9" i="14"/>
  <c r="O18" i="6"/>
  <c r="M18" i="6"/>
  <c r="N18" i="6"/>
  <c r="O90" i="6"/>
  <c r="K5" i="14"/>
  <c r="M90" i="6"/>
  <c r="O20" i="6"/>
  <c r="M20" i="6"/>
  <c r="N20" i="6"/>
  <c r="O92" i="6"/>
  <c r="K83" i="14"/>
  <c r="N92" i="6"/>
  <c r="K95" i="14"/>
  <c r="O104" i="6"/>
  <c r="K99" i="14"/>
  <c r="N108" i="6"/>
  <c r="O108" i="6"/>
  <c r="M109" i="6"/>
  <c r="N109" i="6"/>
  <c r="O109" i="6"/>
  <c r="K100" i="14"/>
  <c r="O107" i="6"/>
  <c r="M107" i="6"/>
  <c r="N107" i="6"/>
  <c r="K98" i="14"/>
  <c r="K96" i="14"/>
  <c r="M105" i="6"/>
  <c r="N105" i="6"/>
  <c r="O105" i="6"/>
  <c r="M108" i="6"/>
  <c r="N106" i="6"/>
  <c r="M104" i="6"/>
  <c r="N104" i="6"/>
  <c r="K69" i="14"/>
  <c r="M78" i="6"/>
  <c r="K68" i="14"/>
  <c r="O77" i="6"/>
  <c r="M79" i="6"/>
  <c r="O79" i="6"/>
  <c r="N79" i="6"/>
  <c r="K70" i="14"/>
  <c r="N74" i="6"/>
  <c r="M74" i="6"/>
  <c r="O74" i="6"/>
  <c r="K65" i="14"/>
  <c r="O76" i="6"/>
  <c r="M76" i="6"/>
  <c r="N76" i="6"/>
  <c r="K67" i="14"/>
  <c r="M75" i="6"/>
  <c r="N75" i="6"/>
  <c r="K66" i="14"/>
  <c r="O75" i="6"/>
  <c r="N77" i="6"/>
  <c r="N78" i="6"/>
  <c r="M77" i="6"/>
  <c r="O78" i="6"/>
  <c r="K49" i="14"/>
  <c r="M58" i="6"/>
  <c r="K52" i="14"/>
  <c r="O61" i="6"/>
  <c r="M61" i="6"/>
  <c r="N61" i="6"/>
  <c r="K47" i="14"/>
  <c r="M56" i="6"/>
  <c r="N56" i="6"/>
  <c r="M60" i="6"/>
  <c r="N60" i="6"/>
  <c r="K51" i="14"/>
  <c r="O60" i="6"/>
  <c r="K46" i="14"/>
  <c r="M55" i="6"/>
  <c r="N55" i="6"/>
  <c r="K50" i="14"/>
  <c r="M59" i="6"/>
  <c r="N59" i="6"/>
  <c r="K45" i="14"/>
  <c r="M54" i="6"/>
  <c r="N54" i="6"/>
  <c r="O53" i="6"/>
  <c r="M53" i="6"/>
  <c r="N53" i="6"/>
  <c r="K44" i="14"/>
  <c r="N64" i="6"/>
  <c r="K55" i="14"/>
  <c r="O64" i="6"/>
  <c r="M64" i="6"/>
  <c r="M62" i="6"/>
  <c r="N62" i="6"/>
  <c r="K53" i="14"/>
  <c r="O62" i="6"/>
  <c r="M57" i="6"/>
  <c r="N57" i="6"/>
  <c r="K48" i="14"/>
  <c r="O63" i="6"/>
  <c r="N63" i="6"/>
  <c r="M63" i="6"/>
  <c r="N58" i="6"/>
  <c r="M42" i="6"/>
  <c r="O42" i="6"/>
  <c r="N39" i="6"/>
  <c r="M39" i="6"/>
  <c r="K30" i="14"/>
  <c r="O39" i="6"/>
  <c r="K34" i="14"/>
  <c r="M38" i="6"/>
  <c r="N38" i="6"/>
  <c r="K29" i="14"/>
  <c r="K28" i="14"/>
  <c r="M37" i="6"/>
  <c r="N37" i="6"/>
  <c r="K32" i="14"/>
  <c r="M41" i="6"/>
  <c r="N41" i="6"/>
  <c r="O41" i="6"/>
  <c r="M36" i="6"/>
  <c r="N36" i="6"/>
  <c r="K27" i="14"/>
  <c r="N40" i="6"/>
  <c r="K31" i="14"/>
  <c r="O40" i="6"/>
  <c r="M40" i="6"/>
  <c r="K26" i="14"/>
  <c r="N35" i="6"/>
  <c r="M35" i="6"/>
  <c r="K25" i="14"/>
  <c r="M34" i="6"/>
  <c r="N34" i="6"/>
  <c r="K33" i="14"/>
  <c r="N42" i="6"/>
  <c r="N43" i="6"/>
  <c r="M43" i="6"/>
  <c r="L33" i="6"/>
  <c r="M33" i="6"/>
  <c r="N33" i="6"/>
  <c r="K24" i="14"/>
  <c r="L32" i="6"/>
  <c r="K23" i="14"/>
  <c r="O32" i="6"/>
  <c r="N32" i="6"/>
  <c r="M32" i="6"/>
  <c r="Y27" i="6"/>
  <c r="Z27" i="6" s="1"/>
  <c r="Y56" i="6"/>
  <c r="AD56" i="6" s="1"/>
  <c r="Y73" i="6"/>
  <c r="AC73" i="6" s="1"/>
  <c r="Y81" i="6"/>
  <c r="Z81" i="6" s="1"/>
  <c r="Y32" i="6"/>
  <c r="AD32" i="6" s="1"/>
  <c r="Y15" i="6"/>
  <c r="AD15" i="6" s="1"/>
  <c r="Y62" i="6"/>
  <c r="AF62" i="6" s="1"/>
  <c r="Y75" i="6"/>
  <c r="Y31" i="6"/>
  <c r="AC31" i="6" s="1"/>
  <c r="Y24" i="6"/>
  <c r="Y44" i="6"/>
  <c r="Y61" i="6"/>
  <c r="Z61" i="6" s="1"/>
  <c r="Y37" i="6"/>
  <c r="AC37" i="6" s="1"/>
  <c r="Y28" i="6"/>
  <c r="AD28" i="6" s="1"/>
  <c r="M11" i="6"/>
  <c r="A3" i="12" s="1" a="1"/>
  <c r="A3" i="12" s="1"/>
  <c r="L11" i="6"/>
  <c r="Y80" i="6"/>
  <c r="Y39" i="6"/>
  <c r="Y47" i="6"/>
  <c r="Y60" i="6"/>
  <c r="Y66" i="6"/>
  <c r="Y67" i="6"/>
  <c r="Y40" i="6"/>
  <c r="K2" i="14"/>
  <c r="Y26" i="6"/>
  <c r="Y79" i="6"/>
  <c r="Y77" i="6"/>
  <c r="Y78" i="6"/>
  <c r="Y35" i="6"/>
  <c r="Y21" i="6"/>
  <c r="Y25" i="6"/>
  <c r="Y12" i="6"/>
  <c r="Y49" i="6"/>
  <c r="Y50" i="6"/>
  <c r="Y74" i="6"/>
  <c r="Y65" i="6"/>
  <c r="Y71" i="6"/>
  <c r="O11" i="6"/>
  <c r="Y46" i="6"/>
  <c r="Y82" i="6"/>
  <c r="Y45" i="6"/>
  <c r="Y36" i="6"/>
  <c r="Y59" i="6"/>
  <c r="Y14" i="6"/>
  <c r="Y33" i="6"/>
  <c r="Y72" i="6"/>
  <c r="Y11" i="6"/>
  <c r="Y68" i="6"/>
  <c r="Y23" i="6"/>
  <c r="Y76" i="6"/>
  <c r="Y29" i="6"/>
  <c r="Y30" i="6"/>
  <c r="Y58" i="6"/>
  <c r="Y42" i="6"/>
  <c r="Y57" i="6"/>
  <c r="Y69" i="6"/>
  <c r="Y48" i="6"/>
  <c r="Y22" i="6"/>
  <c r="N11" i="6"/>
  <c r="Y13" i="6"/>
  <c r="Y41" i="6"/>
  <c r="Y38" i="6"/>
  <c r="Y63" i="6"/>
  <c r="Y34" i="6"/>
  <c r="Y70" i="6"/>
  <c r="A4" i="12" a="1"/>
  <c r="A4" i="12" s="1"/>
  <c r="Z31" i="6" l="1"/>
  <c r="AD31" i="6"/>
  <c r="AC81" i="6"/>
  <c r="AD27" i="6"/>
  <c r="AF56" i="6"/>
  <c r="AC27" i="6"/>
  <c r="AC56" i="6"/>
  <c r="Z56" i="6"/>
  <c r="AC32" i="6"/>
  <c r="Z32" i="6"/>
  <c r="AC62" i="6"/>
  <c r="AD62" i="6"/>
  <c r="Z62" i="6"/>
  <c r="Z15" i="6"/>
  <c r="AC15" i="6"/>
  <c r="Y43" i="6"/>
  <c r="AC61" i="6"/>
  <c r="AD61" i="6"/>
  <c r="AD37" i="6"/>
  <c r="Z73" i="6"/>
  <c r="AF61" i="6"/>
  <c r="AC44" i="6"/>
  <c r="Z44" i="6"/>
  <c r="AC75" i="6"/>
  <c r="Z75" i="6"/>
  <c r="AE44" i="6"/>
  <c r="Z28" i="6"/>
  <c r="AC28" i="6"/>
  <c r="Z24" i="6"/>
  <c r="AC24" i="6"/>
  <c r="AD24" i="6"/>
  <c r="Z37" i="6"/>
  <c r="AC78" i="6"/>
  <c r="Z78" i="6"/>
  <c r="AD13" i="6"/>
  <c r="AC13" i="6"/>
  <c r="Z13" i="6"/>
  <c r="AD33" i="6"/>
  <c r="AC33" i="6"/>
  <c r="Z33" i="6"/>
  <c r="AC66" i="6"/>
  <c r="Z66" i="6"/>
  <c r="AC30" i="6"/>
  <c r="Z30" i="6"/>
  <c r="AD30" i="6"/>
  <c r="AC77" i="6"/>
  <c r="Z77" i="6"/>
  <c r="AE48" i="6"/>
  <c r="Z48" i="6"/>
  <c r="AC48" i="6"/>
  <c r="AC69" i="6"/>
  <c r="Z69" i="6"/>
  <c r="Z60" i="6"/>
  <c r="AD60" i="6"/>
  <c r="AF60" i="6"/>
  <c r="AC60" i="6"/>
  <c r="AC63" i="6"/>
  <c r="Z63" i="6"/>
  <c r="AD63" i="6"/>
  <c r="AF63" i="6"/>
  <c r="AC68" i="6"/>
  <c r="Z68" i="6"/>
  <c r="Z49" i="6"/>
  <c r="AE49" i="6"/>
  <c r="AC49" i="6"/>
  <c r="Z14" i="6"/>
  <c r="AD14" i="6"/>
  <c r="AC14" i="6"/>
  <c r="Z12" i="6"/>
  <c r="AD12" i="6"/>
  <c r="AC12" i="6"/>
  <c r="Z57" i="6"/>
  <c r="AF57" i="6"/>
  <c r="AC57" i="6"/>
  <c r="AD57" i="6"/>
  <c r="AD59" i="6"/>
  <c r="AC59" i="6"/>
  <c r="AF59" i="6"/>
  <c r="Z59" i="6"/>
  <c r="Z25" i="6"/>
  <c r="AD25" i="6"/>
  <c r="AC25" i="6"/>
  <c r="Z47" i="6"/>
  <c r="AE47" i="6"/>
  <c r="AC47" i="6"/>
  <c r="Y55" i="6"/>
  <c r="AD42" i="6"/>
  <c r="Z42" i="6"/>
  <c r="AC42" i="6"/>
  <c r="Z36" i="6"/>
  <c r="AD36" i="6"/>
  <c r="AC36" i="6"/>
  <c r="Y20" i="6"/>
  <c r="AD21" i="6"/>
  <c r="AC21" i="6"/>
  <c r="Z21" i="6"/>
  <c r="Z39" i="6"/>
  <c r="AD39" i="6"/>
  <c r="AC39" i="6"/>
  <c r="AC70" i="6"/>
  <c r="Z70" i="6"/>
  <c r="AC58" i="6"/>
  <c r="Z58" i="6"/>
  <c r="AF58" i="6"/>
  <c r="AD58" i="6"/>
  <c r="AE45" i="6"/>
  <c r="AC45" i="6"/>
  <c r="Z45" i="6"/>
  <c r="Z35" i="6"/>
  <c r="AD35" i="6"/>
  <c r="AC35" i="6"/>
  <c r="AC80" i="6"/>
  <c r="Z80" i="6"/>
  <c r="AC79" i="6"/>
  <c r="Z79" i="6"/>
  <c r="AC82" i="6"/>
  <c r="Z82" i="6"/>
  <c r="AC29" i="6"/>
  <c r="Z29" i="6"/>
  <c r="AD29" i="6"/>
  <c r="AC38" i="6"/>
  <c r="AD38" i="6"/>
  <c r="Z38" i="6"/>
  <c r="Z76" i="6"/>
  <c r="AC76" i="6"/>
  <c r="AD41" i="6"/>
  <c r="AC41" i="6"/>
  <c r="Z41" i="6"/>
  <c r="AD23" i="6"/>
  <c r="AC23" i="6"/>
  <c r="Z23" i="6"/>
  <c r="AC71" i="6"/>
  <c r="Z71" i="6"/>
  <c r="Z26" i="6"/>
  <c r="AC26" i="6"/>
  <c r="AD26" i="6"/>
  <c r="Z11" i="6"/>
  <c r="Y10" i="6"/>
  <c r="AD11" i="6"/>
  <c r="AC11" i="6"/>
  <c r="Z74" i="6"/>
  <c r="AC74" i="6"/>
  <c r="Z40" i="6"/>
  <c r="AD40" i="6"/>
  <c r="AC40" i="6"/>
  <c r="AD34" i="6"/>
  <c r="Z34" i="6"/>
  <c r="AC34" i="6"/>
  <c r="Z46" i="6"/>
  <c r="AE46" i="6"/>
  <c r="AC46" i="6"/>
  <c r="Z65" i="6"/>
  <c r="Y64" i="6"/>
  <c r="AC65" i="6"/>
  <c r="M2" i="14" a="1"/>
  <c r="M2" i="14" s="1"/>
  <c r="M3" i="14" s="1" a="1"/>
  <c r="M3" i="14" s="1"/>
  <c r="AD22" i="6"/>
  <c r="Z22" i="6"/>
  <c r="AC22" i="6"/>
  <c r="AC72" i="6"/>
  <c r="Z72" i="6"/>
  <c r="AE50" i="6"/>
  <c r="AC50" i="6"/>
  <c r="Z50" i="6"/>
  <c r="AC67" i="6"/>
  <c r="Z67" i="6"/>
  <c r="AC43" i="6" l="1"/>
  <c r="D2" i="14" a="1"/>
  <c r="D2" i="14" s="1"/>
  <c r="D23" i="14" s="1" a="1"/>
  <c r="D23" i="14" s="1"/>
  <c r="AE9" i="6"/>
  <c r="AA56" i="6" a="1"/>
  <c r="AA56" i="6" s="1"/>
  <c r="AB56" i="6" s="1" a="1"/>
  <c r="AB56" i="6" s="1"/>
  <c r="AC55" i="6"/>
  <c r="AA44" i="6" a="1"/>
  <c r="AA44" i="6" s="1"/>
  <c r="AB44" i="6" s="1" a="1"/>
  <c r="AB44" i="6" s="1"/>
  <c r="AC10" i="6"/>
  <c r="AF9" i="6"/>
  <c r="M4" i="14" a="1"/>
  <c r="M4" i="14" s="1"/>
  <c r="L5" i="14" s="1" a="1"/>
  <c r="L5" i="14" s="1"/>
  <c r="AC64" i="6"/>
  <c r="AA65" i="6" a="1"/>
  <c r="AA65" i="6" s="1"/>
  <c r="AB65" i="6" s="1" a="1"/>
  <c r="AB65" i="6" s="1"/>
  <c r="E2" i="14" a="1"/>
  <c r="E2" i="14" s="1"/>
  <c r="AD9" i="6"/>
  <c r="L4" i="14" a="1"/>
  <c r="L4" i="14" s="1"/>
  <c r="Y9" i="6"/>
  <c r="C2" i="14" a="1"/>
  <c r="C2" i="14" s="1"/>
  <c r="B2" i="14" a="1"/>
  <c r="B2" i="14" s="1"/>
  <c r="AA21" i="6" a="1"/>
  <c r="AA21" i="6" s="1"/>
  <c r="AB21" i="6" s="1"/>
  <c r="AA11" i="6" a="1"/>
  <c r="AA11" i="6" s="1"/>
  <c r="AB11" i="6" s="1"/>
  <c r="A2" i="14" a="1"/>
  <c r="A2" i="14" s="1"/>
  <c r="AC20" i="6"/>
  <c r="AC9" i="6" l="1"/>
  <c r="D5" i="14" a="1"/>
  <c r="D5" i="14" s="1"/>
  <c r="D30" i="14" a="1"/>
  <c r="D30" i="14" s="1"/>
  <c r="D22" i="14" a="1"/>
  <c r="D22" i="14" s="1"/>
  <c r="D11" i="14" a="1"/>
  <c r="D11" i="14" s="1"/>
  <c r="D10" i="14" a="1"/>
  <c r="D10" i="14" s="1"/>
  <c r="D31" i="14" a="1"/>
  <c r="D31" i="14" s="1"/>
  <c r="D9" i="14" a="1"/>
  <c r="D9" i="14" s="1"/>
  <c r="D24" i="14" a="1"/>
  <c r="D24" i="14" s="1"/>
  <c r="D25" i="14" a="1"/>
  <c r="D25" i="14" s="1"/>
  <c r="D36" i="14" a="1"/>
  <c r="D36" i="14" s="1"/>
  <c r="D7" i="14" a="1"/>
  <c r="D7" i="14" s="1"/>
  <c r="D3" i="14" a="1"/>
  <c r="D3" i="14" s="1"/>
  <c r="D13" i="14" a="1"/>
  <c r="D13" i="14" s="1"/>
  <c r="D26" i="14" a="1"/>
  <c r="D26" i="14" s="1"/>
  <c r="D27" i="14" a="1"/>
  <c r="D27" i="14" s="1"/>
  <c r="D17" i="14" a="1"/>
  <c r="D17" i="14" s="1"/>
  <c r="D19" i="14" a="1"/>
  <c r="D19" i="14" s="1"/>
  <c r="D18" i="14" a="1"/>
  <c r="D18" i="14" s="1"/>
  <c r="D21" i="14" a="1"/>
  <c r="D21" i="14" s="1"/>
  <c r="D14" i="14" a="1"/>
  <c r="D14" i="14" s="1"/>
  <c r="D12" i="14" a="1"/>
  <c r="D12" i="14" s="1"/>
  <c r="D15" i="14" a="1"/>
  <c r="D15" i="14" s="1"/>
  <c r="D8" i="14" a="1"/>
  <c r="D8" i="14" s="1"/>
  <c r="D34" i="14" a="1"/>
  <c r="D34" i="14" s="1"/>
  <c r="D32" i="14" a="1"/>
  <c r="D32" i="14" s="1"/>
  <c r="D33" i="14" a="1"/>
  <c r="D33" i="14" s="1"/>
  <c r="D29" i="14" a="1"/>
  <c r="D29" i="14" s="1"/>
  <c r="D6" i="14" a="1"/>
  <c r="D6" i="14" s="1"/>
  <c r="D4" i="14" a="1"/>
  <c r="D4" i="14" s="1"/>
  <c r="D28" i="14" a="1"/>
  <c r="D28" i="14" s="1"/>
  <c r="D35" i="14" a="1"/>
  <c r="D35" i="14" s="1"/>
  <c r="D16" i="14" a="1"/>
  <c r="D16" i="14" s="1"/>
  <c r="D20" i="14" a="1"/>
  <c r="D20" i="14" s="1"/>
  <c r="M5" i="14" a="1"/>
  <c r="M5" i="14" s="1"/>
  <c r="M6" i="14" s="1" a="1"/>
  <c r="M6" i="14" s="1"/>
  <c r="A28" i="14" a="1"/>
  <c r="A28" i="14" s="1"/>
  <c r="A11" i="14" a="1"/>
  <c r="A11" i="14" s="1"/>
  <c r="A8" i="14" a="1"/>
  <c r="A8" i="14" s="1"/>
  <c r="A13" i="14" a="1"/>
  <c r="A13" i="14" s="1"/>
  <c r="A36" i="14" a="1"/>
  <c r="A36" i="14" s="1"/>
  <c r="A19" i="14" a="1"/>
  <c r="A19" i="14" s="1"/>
  <c r="A34" i="14" a="1"/>
  <c r="A34" i="14" s="1"/>
  <c r="A3" i="14" a="1"/>
  <c r="A3" i="14" s="1"/>
  <c r="A35" i="14" a="1"/>
  <c r="A35" i="14" s="1"/>
  <c r="A5" i="14" a="1"/>
  <c r="A5" i="14" s="1"/>
  <c r="A12" i="14" a="1"/>
  <c r="A12" i="14" s="1"/>
  <c r="A31" i="14" a="1"/>
  <c r="A31" i="14" s="1"/>
  <c r="A25" i="14" a="1"/>
  <c r="A25" i="14" s="1"/>
  <c r="A26" i="14" a="1"/>
  <c r="A26" i="14" s="1"/>
  <c r="A33" i="14" a="1"/>
  <c r="A33" i="14" s="1"/>
  <c r="A18" i="14" a="1"/>
  <c r="A18" i="14" s="1"/>
  <c r="A23" i="14" a="1"/>
  <c r="A23" i="14" s="1"/>
  <c r="A22" i="14" a="1"/>
  <c r="A22" i="14" s="1"/>
  <c r="A9" i="14" a="1"/>
  <c r="A9" i="14" s="1"/>
  <c r="A10" i="14" a="1"/>
  <c r="A10" i="14" s="1"/>
  <c r="A7" i="14" a="1"/>
  <c r="A7" i="14" s="1"/>
  <c r="A21" i="14" a="1"/>
  <c r="A21" i="14" s="1"/>
  <c r="A17" i="14" a="1"/>
  <c r="A17" i="14" s="1"/>
  <c r="A27" i="14" a="1"/>
  <c r="A27" i="14" s="1"/>
  <c r="A30" i="14" a="1"/>
  <c r="A30" i="14" s="1"/>
  <c r="A6" i="14" a="1"/>
  <c r="A6" i="14" s="1"/>
  <c r="A24" i="14" a="1"/>
  <c r="A24" i="14" s="1"/>
  <c r="A4" i="14" a="1"/>
  <c r="A4" i="14" s="1"/>
  <c r="A32" i="14" a="1"/>
  <c r="A32" i="14" s="1"/>
  <c r="A15" i="14" a="1"/>
  <c r="A15" i="14" s="1"/>
  <c r="A20" i="14" a="1"/>
  <c r="A20" i="14" s="1"/>
  <c r="A16" i="14" a="1"/>
  <c r="A16" i="14" s="1"/>
  <c r="A14" i="14" a="1"/>
  <c r="A14" i="14" s="1"/>
  <c r="A29" i="14" a="1"/>
  <c r="A29" i="14" s="1"/>
  <c r="B6" i="14" a="1"/>
  <c r="B6" i="14" s="1"/>
  <c r="B5" i="14" a="1"/>
  <c r="B5" i="14" s="1"/>
  <c r="B16" i="14" a="1"/>
  <c r="B16" i="14" s="1"/>
  <c r="B10" i="14" a="1"/>
  <c r="B10" i="14" s="1"/>
  <c r="B34" i="14" a="1"/>
  <c r="B34" i="14" s="1"/>
  <c r="B14" i="14" a="1"/>
  <c r="B14" i="14" s="1"/>
  <c r="B20" i="14" a="1"/>
  <c r="B20" i="14" s="1"/>
  <c r="B25" i="14" a="1"/>
  <c r="B25" i="14" s="1"/>
  <c r="B28" i="14" a="1"/>
  <c r="B28" i="14" s="1"/>
  <c r="B36" i="14" a="1"/>
  <c r="B36" i="14" s="1"/>
  <c r="B7" i="14" a="1"/>
  <c r="B7" i="14" s="1"/>
  <c r="B31" i="14" a="1"/>
  <c r="B31" i="14" s="1"/>
  <c r="B19" i="14" a="1"/>
  <c r="B19" i="14" s="1"/>
  <c r="B8" i="14" a="1"/>
  <c r="B8" i="14" s="1"/>
  <c r="B11" i="14" a="1"/>
  <c r="B11" i="14" s="1"/>
  <c r="B21" i="14" a="1"/>
  <c r="B21" i="14" s="1"/>
  <c r="B9" i="14" a="1"/>
  <c r="B9" i="14" s="1"/>
  <c r="B3" i="14" a="1"/>
  <c r="B3" i="14" s="1"/>
  <c r="B33" i="14" a="1"/>
  <c r="B33" i="14" s="1"/>
  <c r="B35" i="14" a="1"/>
  <c r="B35" i="14" s="1"/>
  <c r="B27" i="14" a="1"/>
  <c r="B27" i="14" s="1"/>
  <c r="B15" i="14" a="1"/>
  <c r="B15" i="14" s="1"/>
  <c r="B22" i="14" a="1"/>
  <c r="B22" i="14" s="1"/>
  <c r="B23" i="14" a="1"/>
  <c r="B23" i="14" s="1"/>
  <c r="B17" i="14" a="1"/>
  <c r="B17" i="14" s="1"/>
  <c r="B29" i="14" a="1"/>
  <c r="B29" i="14" s="1"/>
  <c r="B24" i="14" a="1"/>
  <c r="B24" i="14" s="1"/>
  <c r="B32" i="14" a="1"/>
  <c r="B32" i="14" s="1"/>
  <c r="B4" i="14" a="1"/>
  <c r="B4" i="14" s="1"/>
  <c r="B12" i="14" a="1"/>
  <c r="B12" i="14" s="1"/>
  <c r="B26" i="14" a="1"/>
  <c r="B26" i="14" s="1"/>
  <c r="B30" i="14" a="1"/>
  <c r="B30" i="14" s="1"/>
  <c r="B13" i="14" a="1"/>
  <c r="B13" i="14" s="1"/>
  <c r="B18" i="14" a="1"/>
  <c r="B18" i="14" s="1"/>
  <c r="C17" i="14" a="1"/>
  <c r="C17" i="14" s="1"/>
  <c r="C16" i="14" a="1"/>
  <c r="C16" i="14" s="1"/>
  <c r="C11" i="14" a="1"/>
  <c r="C11" i="14" s="1"/>
  <c r="C32" i="14" a="1"/>
  <c r="C32" i="14" s="1"/>
  <c r="C31" i="14" a="1"/>
  <c r="C31" i="14" s="1"/>
  <c r="C26" i="14" a="1"/>
  <c r="C26" i="14" s="1"/>
  <c r="C19" i="14" a="1"/>
  <c r="C19" i="14" s="1"/>
  <c r="C15" i="14" a="1"/>
  <c r="C15" i="14" s="1"/>
  <c r="C4" i="14" a="1"/>
  <c r="C4" i="14" s="1"/>
  <c r="C35" i="14" a="1"/>
  <c r="C35" i="14" s="1"/>
  <c r="C24" i="14" a="1"/>
  <c r="C24" i="14" s="1"/>
  <c r="C34" i="14" a="1"/>
  <c r="C34" i="14" s="1"/>
  <c r="C27" i="14" a="1"/>
  <c r="C27" i="14" s="1"/>
  <c r="C30" i="14" a="1"/>
  <c r="C30" i="14" s="1"/>
  <c r="C7" i="14" a="1"/>
  <c r="C7" i="14" s="1"/>
  <c r="C13" i="14" a="1"/>
  <c r="C13" i="14" s="1"/>
  <c r="C28" i="14" a="1"/>
  <c r="C28" i="14" s="1"/>
  <c r="C20" i="14" a="1"/>
  <c r="C20" i="14" s="1"/>
  <c r="C14" i="14" a="1"/>
  <c r="C14" i="14" s="1"/>
  <c r="C33" i="14" a="1"/>
  <c r="C33" i="14" s="1"/>
  <c r="C10" i="14" a="1"/>
  <c r="C10" i="14" s="1"/>
  <c r="C12" i="14" a="1"/>
  <c r="C12" i="14" s="1"/>
  <c r="C6" i="14" a="1"/>
  <c r="C6" i="14" s="1"/>
  <c r="C23" i="14" a="1"/>
  <c r="C23" i="14" s="1"/>
  <c r="C36" i="14" a="1"/>
  <c r="C36" i="14" s="1"/>
  <c r="C21" i="14" a="1"/>
  <c r="C21" i="14" s="1"/>
  <c r="C8" i="14" a="1"/>
  <c r="C8" i="14" s="1"/>
  <c r="C29" i="14" a="1"/>
  <c r="C29" i="14" s="1"/>
  <c r="C18" i="14" a="1"/>
  <c r="C18" i="14" s="1"/>
  <c r="C3" i="14" a="1"/>
  <c r="C3" i="14" s="1"/>
  <c r="C22" i="14" a="1"/>
  <c r="C22" i="14" s="1"/>
  <c r="C9" i="14" a="1"/>
  <c r="C9" i="14" s="1"/>
  <c r="C25" i="14" a="1"/>
  <c r="C25" i="14" s="1"/>
  <c r="C5" i="14" a="1"/>
  <c r="C5" i="14" s="1"/>
  <c r="E31" i="14" a="1"/>
  <c r="E31" i="14" s="1"/>
  <c r="E33" i="14" a="1"/>
  <c r="E33" i="14" s="1"/>
  <c r="E36" i="14" a="1"/>
  <c r="E36" i="14" s="1"/>
  <c r="E18" i="14" a="1"/>
  <c r="E18" i="14" s="1"/>
  <c r="E15" i="14" a="1"/>
  <c r="E15" i="14" s="1"/>
  <c r="E17" i="14" a="1"/>
  <c r="E17" i="14" s="1"/>
  <c r="E5" i="14" a="1"/>
  <c r="E5" i="14" s="1"/>
  <c r="E19" i="14" a="1"/>
  <c r="E19" i="14" s="1"/>
  <c r="E10" i="14" a="1"/>
  <c r="E10" i="14" s="1"/>
  <c r="E23" i="14" a="1"/>
  <c r="E23" i="14" s="1"/>
  <c r="E24" i="14" a="1"/>
  <c r="E24" i="14" s="1"/>
  <c r="E13" i="14" a="1"/>
  <c r="E13" i="14" s="1"/>
  <c r="E8" i="14" a="1"/>
  <c r="E8" i="14" s="1"/>
  <c r="E7" i="14" a="1"/>
  <c r="E7" i="14" s="1"/>
  <c r="E29" i="14" a="1"/>
  <c r="E29" i="14" s="1"/>
  <c r="E32" i="14" a="1"/>
  <c r="E32" i="14" s="1"/>
  <c r="E9" i="14" a="1"/>
  <c r="E9" i="14" s="1"/>
  <c r="E16" i="14" a="1"/>
  <c r="E16" i="14" s="1"/>
  <c r="E27" i="14" a="1"/>
  <c r="E27" i="14" s="1"/>
  <c r="E12" i="14" a="1"/>
  <c r="E12" i="14" s="1"/>
  <c r="E20" i="14" a="1"/>
  <c r="E20" i="14" s="1"/>
  <c r="E11" i="14" a="1"/>
  <c r="E11" i="14" s="1"/>
  <c r="E25" i="14" a="1"/>
  <c r="E25" i="14" s="1"/>
  <c r="E4" i="14" a="1"/>
  <c r="E4" i="14" s="1"/>
  <c r="E26" i="14" a="1"/>
  <c r="E26" i="14" s="1"/>
  <c r="E21" i="14" a="1"/>
  <c r="E21" i="14" s="1"/>
  <c r="E28" i="14" a="1"/>
  <c r="E28" i="14" s="1"/>
  <c r="E14" i="14" a="1"/>
  <c r="E14" i="14" s="1"/>
  <c r="E6" i="14" a="1"/>
  <c r="E6" i="14" s="1"/>
  <c r="E22" i="14" a="1"/>
  <c r="E22" i="14" s="1"/>
  <c r="E3" i="14" a="1"/>
  <c r="E3" i="14" s="1"/>
  <c r="E30" i="14" a="1"/>
  <c r="E30" i="14" s="1"/>
  <c r="E34" i="14" a="1"/>
  <c r="E34" i="14" s="1"/>
  <c r="E35" i="14" a="1"/>
  <c r="E35" i="14" s="1"/>
  <c r="L6" i="14" l="1" a="1"/>
  <c r="L6" i="14" s="1"/>
  <c r="F14" i="14"/>
  <c r="F7" i="14"/>
  <c r="F35" i="14"/>
  <c r="F16" i="14"/>
  <c r="F10" i="14"/>
  <c r="F3" i="14"/>
  <c r="F20" i="14"/>
  <c r="F9" i="14"/>
  <c r="F34" i="14"/>
  <c r="F15" i="14"/>
  <c r="F22" i="14"/>
  <c r="F19" i="14"/>
  <c r="F32" i="14"/>
  <c r="F23" i="14"/>
  <c r="F4" i="14"/>
  <c r="F18" i="14"/>
  <c r="F13" i="14"/>
  <c r="F24" i="14"/>
  <c r="F33" i="14"/>
  <c r="F8" i="14"/>
  <c r="F6" i="14"/>
  <c r="F26" i="14"/>
  <c r="F11" i="14"/>
  <c r="F30" i="14"/>
  <c r="F25" i="14"/>
  <c r="F28" i="14"/>
  <c r="F27" i="14"/>
  <c r="F31" i="14"/>
  <c r="L7" i="14" a="1"/>
  <c r="L7" i="14" s="1"/>
  <c r="M7" i="14" a="1"/>
  <c r="M7" i="14" s="1"/>
  <c r="F17" i="14"/>
  <c r="F12" i="14"/>
  <c r="F29" i="14"/>
  <c r="F21" i="14"/>
  <c r="F5" i="14"/>
  <c r="G3" i="14" l="1" a="1"/>
  <c r="G3" i="14" s="1"/>
  <c r="M8" i="14" a="1"/>
  <c r="M8" i="14" s="1"/>
  <c r="M9" i="14" s="1" a="1"/>
  <c r="M9" i="14" s="1"/>
  <c r="M10" i="14" l="1" a="1"/>
  <c r="M10" i="14" s="1"/>
  <c r="M11" i="14" l="1" a="1"/>
  <c r="M11" i="14" s="1"/>
  <c r="M12" i="14" l="1" a="1"/>
  <c r="M12" i="14" s="1"/>
  <c r="M13" i="14" s="1" a="1"/>
  <c r="M13" i="14" s="1"/>
  <c r="M14" i="14" s="1" a="1"/>
  <c r="M14" i="14" s="1"/>
  <c r="M15" i="14" s="1" a="1"/>
  <c r="M15" i="14" s="1"/>
  <c r="M16" i="14" s="1" a="1"/>
  <c r="M16" i="14" s="1"/>
  <c r="M17" i="14" s="1" a="1"/>
  <c r="M17" i="14" s="1"/>
  <c r="M18" i="14" s="1" a="1"/>
  <c r="M18" i="14" s="1"/>
  <c r="M19" i="14" s="1" a="1"/>
  <c r="M19" i="14" s="1"/>
  <c r="M20" i="14" s="1" a="1"/>
  <c r="M20" i="14" s="1"/>
  <c r="M21" i="14" s="1" a="1"/>
  <c r="M21" i="14" s="1"/>
  <c r="M22" i="14" s="1" a="1"/>
  <c r="M22" i="14" s="1"/>
  <c r="M23" i="14" s="1" a="1"/>
  <c r="M23" i="14" s="1"/>
  <c r="M24" i="14" s="1" a="1"/>
  <c r="M24" i="14" s="1"/>
  <c r="M25" i="14" s="1" a="1"/>
  <c r="M25" i="14" s="1"/>
  <c r="M26" i="14" s="1" a="1"/>
  <c r="M26" i="14" s="1"/>
  <c r="M27" i="14" s="1" a="1"/>
  <c r="M27" i="14" s="1"/>
  <c r="M28" i="14" s="1" a="1"/>
  <c r="M28" i="14" s="1"/>
  <c r="M29" i="14" s="1" a="1"/>
  <c r="M29" i="14" s="1"/>
  <c r="M30" i="14" s="1" a="1"/>
  <c r="M30" i="14" s="1"/>
  <c r="M31" i="14" s="1" a="1"/>
  <c r="M31" i="14" s="1"/>
  <c r="M32" i="14" s="1" a="1"/>
  <c r="M32" i="14" s="1"/>
  <c r="M33" i="14" s="1" a="1"/>
  <c r="M33" i="14" s="1"/>
  <c r="M34" i="14" s="1" a="1"/>
  <c r="M34" i="14" s="1"/>
  <c r="M35" i="14" s="1" a="1"/>
  <c r="M35" i="14" s="1"/>
  <c r="M36" i="14" s="1" a="1"/>
  <c r="M36" i="14" s="1"/>
  <c r="M37" i="14" s="1" a="1"/>
  <c r="M37" i="14" s="1"/>
  <c r="M38" i="14" s="1" a="1"/>
  <c r="M38" i="14" s="1"/>
  <c r="M39" i="14" s="1" a="1"/>
  <c r="M39" i="14" s="1"/>
  <c r="M40" i="14" s="1" a="1"/>
  <c r="M40" i="14" s="1"/>
  <c r="M41" i="14" s="1" a="1"/>
  <c r="M41" i="14" s="1"/>
  <c r="M42" i="14" s="1" a="1"/>
  <c r="M42" i="14" s="1"/>
  <c r="M43" i="14" s="1" a="1"/>
  <c r="M43" i="14" s="1"/>
  <c r="M44" i="14" s="1" a="1"/>
  <c r="M44" i="14" s="1"/>
  <c r="M45" i="14" s="1" a="1"/>
  <c r="M45" i="14" s="1"/>
  <c r="M46" i="14" s="1" a="1"/>
  <c r="M46" i="14" s="1"/>
  <c r="M47" i="14" s="1" a="1"/>
  <c r="M47" i="14" s="1"/>
  <c r="M48" i="14" s="1" a="1"/>
  <c r="M48" i="14" s="1"/>
  <c r="M49" i="14" s="1" a="1"/>
  <c r="M49" i="14" s="1"/>
  <c r="M50" i="14" s="1" a="1"/>
  <c r="M50" i="14" s="1"/>
  <c r="M51" i="14" s="1" a="1"/>
  <c r="M51" i="14" s="1"/>
  <c r="M52" i="14" s="1" a="1"/>
  <c r="M52" i="14" s="1"/>
  <c r="M53" i="14" s="1" a="1"/>
  <c r="M53" i="14" s="1"/>
  <c r="M54" i="14" s="1" a="1"/>
  <c r="M54" i="14" s="1"/>
  <c r="M55" i="14" s="1" a="1"/>
  <c r="M55" i="14" s="1"/>
  <c r="M56" i="14" s="1" a="1"/>
  <c r="M56" i="14" s="1"/>
  <c r="M57" i="14" s="1" a="1"/>
  <c r="M57" i="14" s="1"/>
  <c r="M58" i="14" s="1" a="1"/>
  <c r="M58" i="14" s="1"/>
  <c r="M59" i="14" s="1" a="1"/>
  <c r="M59" i="14" s="1"/>
  <c r="M60" i="14" s="1" a="1"/>
  <c r="M60" i="14" s="1"/>
  <c r="M61" i="14" s="1" a="1"/>
  <c r="M61" i="14" s="1"/>
  <c r="M62" i="14" s="1" a="1"/>
  <c r="M62" i="14" s="1"/>
  <c r="M63" i="14" s="1" a="1"/>
  <c r="M63" i="14" s="1"/>
  <c r="M64" i="14" s="1" a="1"/>
  <c r="M64" i="14" s="1"/>
  <c r="M65" i="14" s="1" a="1"/>
  <c r="M65" i="14" s="1"/>
  <c r="M66" i="14" s="1" a="1"/>
  <c r="M66" i="14" s="1"/>
  <c r="M67" i="14" s="1" a="1"/>
  <c r="M67" i="14" s="1"/>
  <c r="M68" i="14" s="1" a="1"/>
  <c r="M68" i="14" s="1"/>
  <c r="M69" i="14" s="1" a="1"/>
  <c r="M69" i="14" s="1"/>
  <c r="M70" i="14" s="1" a="1"/>
  <c r="M70" i="14" s="1"/>
  <c r="M71" i="14" s="1" a="1"/>
  <c r="M71" i="14" s="1"/>
  <c r="M72" i="14" s="1" a="1"/>
  <c r="M72" i="14" s="1"/>
  <c r="M73" i="14" s="1" a="1"/>
  <c r="M73" i="14" s="1"/>
  <c r="M74" i="14" s="1" a="1"/>
  <c r="M74" i="14" s="1"/>
  <c r="M75" i="14" s="1" a="1"/>
  <c r="M75" i="14" s="1"/>
  <c r="M76" i="14" s="1" a="1"/>
  <c r="M76" i="14" s="1"/>
  <c r="M77" i="14" s="1" a="1"/>
  <c r="M77" i="14" s="1"/>
  <c r="M78" i="14" s="1" a="1"/>
  <c r="M78" i="14" s="1"/>
  <c r="M79" i="14" s="1" a="1"/>
  <c r="M79" i="14" s="1"/>
  <c r="M80" i="14" s="1" a="1"/>
  <c r="M80" i="14" s="1"/>
  <c r="M81" i="14" s="1" a="1"/>
  <c r="M81" i="14" s="1"/>
  <c r="M82" i="14" s="1" a="1"/>
  <c r="M82" i="14" s="1"/>
  <c r="M83" i="14" s="1" a="1"/>
  <c r="M83" i="14" s="1"/>
  <c r="M84" i="14" s="1" a="1"/>
  <c r="M84" i="14" s="1"/>
  <c r="M85" i="14" s="1" a="1"/>
  <c r="M85" i="14" s="1"/>
  <c r="M86" i="14" s="1" a="1"/>
  <c r="M86" i="14" s="1"/>
  <c r="M87" i="14" s="1" a="1"/>
  <c r="M87" i="14" s="1"/>
  <c r="M88" i="14" s="1" a="1"/>
  <c r="M88" i="14" s="1"/>
  <c r="M89" i="14" s="1" a="1"/>
  <c r="M89" i="14" s="1"/>
  <c r="M90" i="14" s="1" a="1"/>
  <c r="M90" i="14" s="1"/>
  <c r="M91" i="14" s="1" a="1"/>
  <c r="M91" i="14" s="1"/>
  <c r="M92" i="14" s="1" a="1"/>
  <c r="M92" i="14" s="1"/>
  <c r="M93" i="14" s="1" a="1"/>
  <c r="M93" i="14" s="1"/>
  <c r="M94" i="14" s="1" a="1"/>
  <c r="M94" i="14" s="1"/>
  <c r="M95" i="14" s="1" a="1"/>
  <c r="M95" i="14" s="1"/>
  <c r="M96" i="14" s="1" a="1"/>
  <c r="M96" i="14" s="1"/>
  <c r="M97" i="14" s="1" a="1"/>
  <c r="M97" i="14" s="1"/>
  <c r="M98" i="14" s="1" a="1"/>
  <c r="M98" i="14" s="1"/>
  <c r="M99" i="14" s="1" a="1"/>
  <c r="M99" i="14" s="1"/>
  <c r="M100" i="14" s="1" a="1"/>
  <c r="M100"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Mike McKee</author>
  </authors>
  <commentList>
    <comment ref="Y9" authorId="0" shapeId="0" xr:uid="{36C199DA-040D-4541-86CD-AE3BCBE790DB}">
      <text>
        <r>
          <rPr>
            <b/>
            <sz val="9"/>
            <color indexed="81"/>
            <rFont val="Tahoma"/>
            <family val="2"/>
          </rPr>
          <t>Mike McKee:</t>
        </r>
        <r>
          <rPr>
            <sz val="9"/>
            <color indexed="81"/>
            <rFont val="Tahoma"/>
            <family val="2"/>
          </rPr>
          <t xml:space="preserve">
You need 2 courses from each of the 6 foundation areas below. This is number of sections that still need at least one class to be taken.</t>
        </r>
      </text>
    </comment>
    <comment ref="AC9" authorId="0" shapeId="0" xr:uid="{94867CE0-A729-4070-8D6D-0701A90325BF}">
      <text>
        <r>
          <rPr>
            <b/>
            <sz val="9"/>
            <color indexed="81"/>
            <rFont val="Tahoma"/>
            <family val="2"/>
          </rPr>
          <t>Mike McKee:</t>
        </r>
        <r>
          <rPr>
            <sz val="9"/>
            <color indexed="81"/>
            <rFont val="Tahoma"/>
            <family val="2"/>
          </rPr>
          <t xml:space="preserve">
You need 1 DIAMOND (♦) course from each of the 5 Foundation Areas below, for a total of 5 State Core Courses.  The last foundation area does not need one beyond the other 5.</t>
        </r>
      </text>
    </comment>
    <comment ref="AD9" authorId="0" shapeId="0" xr:uid="{658CD36D-F8A6-42A0-A54A-3B3A502DFC91}">
      <text>
        <r>
          <rPr>
            <b/>
            <sz val="9"/>
            <color indexed="81"/>
            <rFont val="Tahoma"/>
            <family val="2"/>
          </rPr>
          <t>Mike McKee:</t>
        </r>
        <r>
          <rPr>
            <sz val="9"/>
            <color indexed="81"/>
            <rFont val="Tahoma"/>
            <family val="2"/>
          </rPr>
          <t xml:space="preserve">
You need 4 Gordon Rule Writing Courses, as designed by (GRW).  This is the number you have remaining.</t>
        </r>
      </text>
    </comment>
    <comment ref="AE9" authorId="0" shapeId="0" xr:uid="{BB991BEF-66B9-4D3C-8AEB-20C567D460FA}">
      <text>
        <r>
          <rPr>
            <b/>
            <sz val="9"/>
            <color indexed="81"/>
            <rFont val="Tahoma"/>
            <family val="2"/>
          </rPr>
          <t>Mike McKee:</t>
        </r>
        <r>
          <rPr>
            <sz val="9"/>
            <color indexed="81"/>
            <rFont val="Tahoma"/>
            <family val="2"/>
          </rPr>
          <t xml:space="preserve">
You need 2 Gordon Rule Math Courses, as designated by GRM.  This is the number you have remaining.</t>
        </r>
      </text>
    </comment>
    <comment ref="AF9" authorId="0" shapeId="0" xr:uid="{B14ADE58-CAC8-4F4E-BF24-D6997B8A13E6}">
      <text>
        <r>
          <rPr>
            <b/>
            <sz val="9"/>
            <color indexed="81"/>
            <rFont val="Tahoma"/>
            <family val="2"/>
          </rPr>
          <t>Mike McKee:</t>
        </r>
        <r>
          <rPr>
            <sz val="9"/>
            <color indexed="81"/>
            <rFont val="Tahoma"/>
            <family val="2"/>
          </rPr>
          <t xml:space="preserve">
You must complete a Civic Literacy course, designated by CL and a Civic Literacy Test.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<sst xmlns="http://schemas.openxmlformats.org/spreadsheetml/2006/main" count="5932" uniqueCount="1275">
  <si>
    <t>Exam</t>
  </si>
  <si>
    <t>GEP Usage</t>
  </si>
  <si>
    <t>2-D Design Portfolio</t>
  </si>
  <si>
    <t>ART 2201C</t>
  </si>
  <si>
    <t>3-D Design Portfolio</t>
  </si>
  <si>
    <t>ART 2203C</t>
  </si>
  <si>
    <t>Art History</t>
  </si>
  <si>
    <t>ARH 1000</t>
  </si>
  <si>
    <t>ARH 1000 and ARH 2050</t>
  </si>
  <si>
    <t>Biology</t>
  </si>
  <si>
    <t>BSC 1005/BSC 1005L</t>
  </si>
  <si>
    <t>BSC 2010C</t>
  </si>
  <si>
    <t>BSC 2010C and BSC 2011C</t>
  </si>
  <si>
    <t>Calculus AB</t>
  </si>
  <si>
    <t>MAC 2311C</t>
  </si>
  <si>
    <t>Calculus BC*</t>
  </si>
  <si>
    <t>MAC 2311C and MAC 2312</t>
  </si>
  <si>
    <t>Capstone Research</t>
  </si>
  <si>
    <t>IDS 1911</t>
  </si>
  <si>
    <t>Capstone Seminar</t>
  </si>
  <si>
    <t>IDS 1350</t>
  </si>
  <si>
    <t>Chemistry</t>
  </si>
  <si>
    <t>CHM 2045C</t>
  </si>
  <si>
    <t>CHM 2045C and CHM 2046 &amp; CHM 2046L</t>
  </si>
  <si>
    <t>Chinese Language &amp; Culture</t>
  </si>
  <si>
    <t>CHI 2200</t>
  </si>
  <si>
    <t>CHI 2200 and CHI 2201</t>
  </si>
  <si>
    <t>Computer Science A</t>
  </si>
  <si>
    <t>CGS 1075</t>
  </si>
  <si>
    <t>Computer Science Principles</t>
  </si>
  <si>
    <t>COP 2000</t>
  </si>
  <si>
    <t>Drawing Portfolio</t>
  </si>
  <si>
    <t>ART 2300C</t>
  </si>
  <si>
    <t>Economics: Macro</t>
  </si>
  <si>
    <t>ECO 2013</t>
  </si>
  <si>
    <t>Economics: Micro</t>
  </si>
  <si>
    <t>ECO 2023</t>
  </si>
  <si>
    <t>English Language and Composition</t>
  </si>
  <si>
    <t>ENC 1101</t>
  </si>
  <si>
    <t>ENC 1101 and ENC 1102</t>
  </si>
  <si>
    <t>English Literature and Composition</t>
  </si>
  <si>
    <t>ENC 1101 and LIT 1005</t>
  </si>
  <si>
    <t>Environmental Science</t>
  </si>
  <si>
    <t>ISC 1051</t>
  </si>
  <si>
    <t>European History</t>
  </si>
  <si>
    <t>EUH 1009</t>
  </si>
  <si>
    <t>EUH 2000 and EUH 2001</t>
  </si>
  <si>
    <t>French Language &amp; Culture</t>
  </si>
  <si>
    <t>FRE 2200</t>
  </si>
  <si>
    <t>FRE 2200 and FRE 2201</t>
  </si>
  <si>
    <t>German Language &amp; Culture</t>
  </si>
  <si>
    <t>GER 2200</t>
  </si>
  <si>
    <t>GER 2200 and GER 2201</t>
  </si>
  <si>
    <t>Government and Politics: Comparative</t>
  </si>
  <si>
    <t>CPO 1002</t>
  </si>
  <si>
    <t>Government and Politics: United States</t>
  </si>
  <si>
    <t>POS 2041</t>
  </si>
  <si>
    <t>Human Geography</t>
  </si>
  <si>
    <t>GEO 2400</t>
  </si>
  <si>
    <t>Italian Language &amp; Culture</t>
  </si>
  <si>
    <t>ITA 2200</t>
  </si>
  <si>
    <t>ITA 2200 and ITA 2201</t>
  </si>
  <si>
    <t>Japanese Language &amp; Culture</t>
  </si>
  <si>
    <t>JPN 2200</t>
  </si>
  <si>
    <t>JPN 2200 and JPN 2201</t>
  </si>
  <si>
    <t>Latin</t>
  </si>
  <si>
    <t>LNW 2321</t>
  </si>
  <si>
    <t>Music Theory</t>
  </si>
  <si>
    <t>Physics 1</t>
  </si>
  <si>
    <t>PHY 2053C</t>
  </si>
  <si>
    <t>Physics 2</t>
  </si>
  <si>
    <t>PHY 2054C</t>
  </si>
  <si>
    <t>Physics C: Electricity/Magnetism</t>
  </si>
  <si>
    <t>PHY 2049C</t>
  </si>
  <si>
    <t>Physics C: Mechanics</t>
  </si>
  <si>
    <t>PHY 2048C</t>
  </si>
  <si>
    <t>Precalculus</t>
  </si>
  <si>
    <t>MAC 1140C</t>
  </si>
  <si>
    <t>MAC 1140C and MAC 1114C</t>
  </si>
  <si>
    <t>Psychology</t>
  </si>
  <si>
    <t>PSY 2012</t>
  </si>
  <si>
    <t>Spanish Language &amp; Culture</t>
  </si>
  <si>
    <t>SPN 2200</t>
  </si>
  <si>
    <t>SPN 2200 and SPN 2201</t>
  </si>
  <si>
    <t>Spanish Literature</t>
  </si>
  <si>
    <t>SPW 3100</t>
  </si>
  <si>
    <t>SPW 3100 and 3201</t>
  </si>
  <si>
    <t>Statistics</t>
  </si>
  <si>
    <t>STA 2023</t>
  </si>
  <si>
    <t>United States History</t>
  </si>
  <si>
    <t>AMH 2000</t>
  </si>
  <si>
    <t>AMH 2010 and AMH 2020</t>
  </si>
  <si>
    <t>World History: Modern</t>
  </si>
  <si>
    <t>WOH 2022</t>
  </si>
  <si>
    <t>Type</t>
  </si>
  <si>
    <t>AP</t>
  </si>
  <si>
    <t>MUT 1001 if composite score is 3 or higher. MUT 1111 and MUT 1241 if both aural and non-aural subscores are 3 or higher</t>
  </si>
  <si>
    <t>BSC 1005 /BSC 1005L</t>
  </si>
  <si>
    <t>BSC 1005 /BSC 1005L and BSC 2010C</t>
  </si>
  <si>
    <t>Business and Management</t>
  </si>
  <si>
    <t>GEB 2011</t>
  </si>
  <si>
    <t>GEB 2011 and GEB 2905</t>
  </si>
  <si>
    <t>CHM 1020/1020L and CHM 2045C</t>
  </si>
  <si>
    <t>Computer Science</t>
  </si>
  <si>
    <t>CGS 2100C</t>
  </si>
  <si>
    <t>CGS 2100C and CGS 2000</t>
  </si>
  <si>
    <t>Design Technology</t>
  </si>
  <si>
    <t>ETI 1410</t>
  </si>
  <si>
    <t>ETI 1410 and ETI 1906</t>
  </si>
  <si>
    <t>Economics</t>
  </si>
  <si>
    <t>ECO 1000</t>
  </si>
  <si>
    <t>Ecosystems and Societies</t>
  </si>
  <si>
    <t>EVR 1017</t>
  </si>
  <si>
    <t>EVR 1017 and EVR 1906</t>
  </si>
  <si>
    <t>English Language A: Language and Literature</t>
  </si>
  <si>
    <t>English Language A: Literature</t>
  </si>
  <si>
    <t>LIT 1000</t>
  </si>
  <si>
    <t>Environmental Systems</t>
  </si>
  <si>
    <t>ISC 1050</t>
  </si>
  <si>
    <t>ISC 1050 and 1906</t>
  </si>
  <si>
    <t>Environmental Systems &amp; Societies (SL)</t>
  </si>
  <si>
    <t>EVR 2001</t>
  </si>
  <si>
    <t>Film Studies</t>
  </si>
  <si>
    <t>FIL 1001</t>
  </si>
  <si>
    <t>FIL 1001 and FIL 1002</t>
  </si>
  <si>
    <t>French: Language B</t>
  </si>
  <si>
    <t>FRE 1121C</t>
  </si>
  <si>
    <t>Further Mathematics (Advanced Mathematics)</t>
  </si>
  <si>
    <t>MHF 1202</t>
  </si>
  <si>
    <t>MHF 1202 and MHF 1209</t>
  </si>
  <si>
    <t>Further Mathematics</t>
  </si>
  <si>
    <t>MHF 1202 and MHF 2191</t>
  </si>
  <si>
    <t>Geography</t>
  </si>
  <si>
    <t>GEA 1000</t>
  </si>
  <si>
    <t>GEO 1200 and GEO 1400</t>
  </si>
  <si>
    <t>German: Language B</t>
  </si>
  <si>
    <t>GER 1121C</t>
  </si>
  <si>
    <t>History SL</t>
  </si>
  <si>
    <t>WOH 1030</t>
  </si>
  <si>
    <t>History (HL): History of Africa &amp; Middle East</t>
  </si>
  <si>
    <t>History (HL): History of the Americas</t>
  </si>
  <si>
    <t>AMH 2020</t>
  </si>
  <si>
    <t>History (HL): History of Asia &amp; Oceania</t>
  </si>
  <si>
    <t>History (HL): History of Europe</t>
  </si>
  <si>
    <t>Information &amp; Information Technology for a Global Society</t>
  </si>
  <si>
    <t>IDS 1906 (3 credits)</t>
  </si>
  <si>
    <t>IDS 1906 (6 credits)</t>
  </si>
  <si>
    <t>Islamic History</t>
  </si>
  <si>
    <t>ASH 1906 (3 credits)</t>
  </si>
  <si>
    <t>ASH 1906 (6 credits)</t>
  </si>
  <si>
    <t>Italian: Language B</t>
  </si>
  <si>
    <t>ITA 1121C</t>
  </si>
  <si>
    <t>LAT 2230</t>
  </si>
  <si>
    <t>LAT 2230 and LAT 1906</t>
  </si>
  <si>
    <t>Literature &amp; Performance (SL)</t>
  </si>
  <si>
    <t>THE 1300</t>
  </si>
  <si>
    <t>Marine Science</t>
  </si>
  <si>
    <t>Math Analysis &amp; Approaches (SL)</t>
  </si>
  <si>
    <t>MAC 1105C</t>
  </si>
  <si>
    <t>MAC 1105C and MAC 1140C</t>
  </si>
  <si>
    <t>Math Analysis &amp; Approaches (HL)</t>
  </si>
  <si>
    <t>MAC 1105C and MAC 2147</t>
  </si>
  <si>
    <t>Math Applications &amp; Interpretations (SL)</t>
  </si>
  <si>
    <t>Math Applications &amp; Interpretations (HL)</t>
  </si>
  <si>
    <t>MAC 2147 and MAC 1906</t>
  </si>
  <si>
    <t>Mathematical Studies SL</t>
  </si>
  <si>
    <t>MAC 1105</t>
  </si>
  <si>
    <t>Mathematics</t>
  </si>
  <si>
    <t>MAC 1147</t>
  </si>
  <si>
    <t>MAC 2233</t>
  </si>
  <si>
    <t>Music</t>
  </si>
  <si>
    <t>MUL 2010</t>
  </si>
  <si>
    <t>Philosophy</t>
  </si>
  <si>
    <t>PHI 2010</t>
  </si>
  <si>
    <t>PHI 2010 and PHI 1906</t>
  </si>
  <si>
    <t>Physics</t>
  </si>
  <si>
    <t>PHY 2020</t>
  </si>
  <si>
    <t>Physics (SL)</t>
  </si>
  <si>
    <t>PHY 2020 and PHY 1906</t>
  </si>
  <si>
    <t>Physics (HL)</t>
  </si>
  <si>
    <t>PHY 2020 and PHY 2053/L</t>
  </si>
  <si>
    <t>PHY 2053/L and PHY 2054/L</t>
  </si>
  <si>
    <t>PSY 2012 and 1906</t>
  </si>
  <si>
    <t>Social Anthropology*</t>
  </si>
  <si>
    <t>ANT 2410</t>
  </si>
  <si>
    <t>ANT 2410 and ANT 1906</t>
  </si>
  <si>
    <t>Spanish: Language B</t>
  </si>
  <si>
    <t>SPN 1121C</t>
  </si>
  <si>
    <t>SPN 1121C and 2230</t>
  </si>
  <si>
    <t>Theatre Arts</t>
  </si>
  <si>
    <t>THE 2000</t>
  </si>
  <si>
    <t>THE 2000 and THE 1906</t>
  </si>
  <si>
    <t>Theatre Arts SL</t>
  </si>
  <si>
    <t>Theatre Arts HL</t>
  </si>
  <si>
    <t>Visual Arts</t>
  </si>
  <si>
    <t>ART 1012</t>
  </si>
  <si>
    <t>ART 1012 and ART 1906</t>
  </si>
  <si>
    <t>World Religions (SL)</t>
  </si>
  <si>
    <t>REL 2300</t>
  </si>
  <si>
    <t>Biology (SL) - for exams taken after 9/23/20</t>
  </si>
  <si>
    <t>Biology (HL) - for exams taken after 9/23/20</t>
  </si>
  <si>
    <t>Algebra, College</t>
  </si>
  <si>
    <t>American Government</t>
  </si>
  <si>
    <t>American Literature</t>
  </si>
  <si>
    <t>AML 1000</t>
  </si>
  <si>
    <t>Biology, General</t>
  </si>
  <si>
    <t>Business Law, Introduction to</t>
  </si>
  <si>
    <t>BUL 1241</t>
  </si>
  <si>
    <t>Calculus</t>
  </si>
  <si>
    <t>Chemistry, General</t>
  </si>
  <si>
    <t>College Composition</t>
  </si>
  <si>
    <t>College Composition Modular</t>
  </si>
  <si>
    <t>Education Psychology, Introduction to</t>
  </si>
  <si>
    <t>EDP 1002</t>
  </si>
  <si>
    <t>English Literature</t>
  </si>
  <si>
    <t>ENL 1000</t>
  </si>
  <si>
    <t>Financial Accounting</t>
  </si>
  <si>
    <t>ACG 1001</t>
  </si>
  <si>
    <t>French Language</t>
  </si>
  <si>
    <t>FRE 1120C</t>
  </si>
  <si>
    <t>German Language</t>
  </si>
  <si>
    <t>GER 1120C</t>
  </si>
  <si>
    <t>History of the United States I: Early Colonization to 1877</t>
  </si>
  <si>
    <t>AMH 2010</t>
  </si>
  <si>
    <t>History of the United States II: 1865 to Present</t>
  </si>
  <si>
    <t>Human Growth and Development</t>
  </si>
  <si>
    <t>DEP 2004</t>
  </si>
  <si>
    <t>Humanities</t>
  </si>
  <si>
    <t>HUM 2250</t>
  </si>
  <si>
    <t>Information Systems </t>
  </si>
  <si>
    <t>CGS 1077</t>
  </si>
  <si>
    <t>Macroeconomics, Principles of</t>
  </si>
  <si>
    <t>Management, Principles of</t>
  </si>
  <si>
    <t>MAN 2021</t>
  </si>
  <si>
    <t>Marketing, Principles of</t>
  </si>
  <si>
    <t>Mathematics, College</t>
  </si>
  <si>
    <t>MGF 1106</t>
  </si>
  <si>
    <t>Microeconomics, Principles of</t>
  </si>
  <si>
    <t>Psychology, Introductory</t>
  </si>
  <si>
    <t>Sociology, Introductory</t>
  </si>
  <si>
    <t>SYG 2000</t>
  </si>
  <si>
    <t>Spanish Language</t>
  </si>
  <si>
    <t>SPN 1120C</t>
  </si>
  <si>
    <t>Spanish with Writing</t>
  </si>
  <si>
    <t>Western Civilization I: Ancient Near East to 1648</t>
  </si>
  <si>
    <t>EUH 2000</t>
  </si>
  <si>
    <t>Western Civilization II: 1648 to Present</t>
  </si>
  <si>
    <t>EUH 2001</t>
  </si>
  <si>
    <t>Accounting (AS-Level)</t>
  </si>
  <si>
    <t>Accounting (A-Level)</t>
  </si>
  <si>
    <t>ACG 1001 and ACG 1906</t>
  </si>
  <si>
    <t>Art and Design (AS-Level)</t>
  </si>
  <si>
    <t>ART 1906</t>
  </si>
  <si>
    <t>Art and Design (A-Level)</t>
  </si>
  <si>
    <t>ART 1906 and ART 1907</t>
  </si>
  <si>
    <t>Biology (AS-Level)</t>
  </si>
  <si>
    <t>Biology (A-Level)</t>
  </si>
  <si>
    <t>BSC 2010C and BSC 1906</t>
  </si>
  <si>
    <t>Business (AS-Level)</t>
  </si>
  <si>
    <t>Business (A-Level)</t>
  </si>
  <si>
    <t>Chemistry (AS-Level)</t>
  </si>
  <si>
    <t>CHM 1020/1020L</t>
  </si>
  <si>
    <t>Chemistry (A-Level)</t>
  </si>
  <si>
    <t>CHM 1020C and CHM 2045C</t>
  </si>
  <si>
    <t>Classical Studies (AS-Level)</t>
  </si>
  <si>
    <t>CLA 1010</t>
  </si>
  <si>
    <t>Classical Studies (A-Level)</t>
  </si>
  <si>
    <t>CLA 2100 and CLA 2120</t>
  </si>
  <si>
    <t>Computing (AS-Level)</t>
  </si>
  <si>
    <t>CGS 1073</t>
  </si>
  <si>
    <t>Computer Science (AS-Level)</t>
  </si>
  <si>
    <t>Computer Science (A-Level)</t>
  </si>
  <si>
    <t>COP 2000 and COP 2220</t>
  </si>
  <si>
    <t>Design &amp; Technology (AS-Level)</t>
  </si>
  <si>
    <t>ETI 1482C</t>
  </si>
  <si>
    <t>Design &amp; Technology (A-Level)</t>
  </si>
  <si>
    <t>ETI 1482C and ETI 1906</t>
  </si>
  <si>
    <t>Economics (AS-Level)</t>
  </si>
  <si>
    <t>Economics (A-Level)</t>
  </si>
  <si>
    <t>ECO 2013 and ECO 2023</t>
  </si>
  <si>
    <t>English - English Language (AS-Level)</t>
  </si>
  <si>
    <t>English General Paper</t>
  </si>
  <si>
    <t>IDS 1110</t>
  </si>
  <si>
    <t>English - Language &amp; Literature in English (AS-Level)</t>
  </si>
  <si>
    <t>English - Literature in English (AS-Level)*</t>
  </si>
  <si>
    <t>ENC 1101 or ENC 1102</t>
  </si>
  <si>
    <t>English - Literature in English (A-Level)</t>
  </si>
  <si>
    <t>English - Language (A-Level)</t>
  </si>
  <si>
    <t>Environmental Management (AS-Level)</t>
  </si>
  <si>
    <t>French Language (AS-Level)</t>
  </si>
  <si>
    <t>French (A-Level)</t>
  </si>
  <si>
    <t>FRE 1121C and FRE 2200</t>
  </si>
  <si>
    <t>French Literature (AS-Level)</t>
  </si>
  <si>
    <t>FRW 3100</t>
  </si>
  <si>
    <t>Further Mathematics (A-Level)</t>
  </si>
  <si>
    <t>Geography (AS-Level)</t>
  </si>
  <si>
    <t>Geography (A-Level)</t>
  </si>
  <si>
    <t>German Language (AS-Level)</t>
  </si>
  <si>
    <t>German (A-Level)</t>
  </si>
  <si>
    <t>GER 1121C and GER 2200</t>
  </si>
  <si>
    <t>Global Perspectives and Research (AS-Level)</t>
  </si>
  <si>
    <t>ISS 1011</t>
  </si>
  <si>
    <t>Global Perspectives and Research (A-Level)</t>
  </si>
  <si>
    <t>ISS 1011 and ISS 1012</t>
  </si>
  <si>
    <t>History - European History, c. 1750-1921 (AS-Level)</t>
  </si>
  <si>
    <t>EUH 2031</t>
  </si>
  <si>
    <t>History - European History, c. 1750-1941 (A-Level)</t>
  </si>
  <si>
    <t>EUH 2031 and EUH 1906</t>
  </si>
  <si>
    <t>History - The History of the USA, c. 1840-1968</t>
  </si>
  <si>
    <t>AMH 2042</t>
  </si>
  <si>
    <t>History - Modern European History, 1789-1939</t>
  </si>
  <si>
    <t>History - International History, 1945-1991</t>
  </si>
  <si>
    <t>WOH 2040</t>
  </si>
  <si>
    <t>History - International Relations/History, c. 1870-1945 (AS-Level)</t>
  </si>
  <si>
    <t>History - International Relations/History, c. 1870-1992 (A-Level)</t>
  </si>
  <si>
    <t>WOH 2040 and WOH 2043</t>
  </si>
  <si>
    <t>History - U.S. History, c. 1820-1941 (AS-Level)</t>
  </si>
  <si>
    <t>AMH 2029</t>
  </si>
  <si>
    <t>History - U.S. History, c. 1840-1992 (A-Level)</t>
  </si>
  <si>
    <t>AMH 2029 and AMH 2020</t>
  </si>
  <si>
    <t>Latin (AS-Level)</t>
  </si>
  <si>
    <t>LAT 1121C</t>
  </si>
  <si>
    <t>Marine Science (AS-Level)</t>
  </si>
  <si>
    <t>OCE 1001</t>
  </si>
  <si>
    <t>Marine Science (A-Level)</t>
  </si>
  <si>
    <t>OCE 1001 and OCB 1000</t>
  </si>
  <si>
    <t>Mathematics (AS-Level)</t>
  </si>
  <si>
    <t>Mathematics (A-Level)</t>
  </si>
  <si>
    <t>MAC 2311C and MAC 1906</t>
  </si>
  <si>
    <t>Media Studies (AS-Level)</t>
  </si>
  <si>
    <t>DIG 1000C</t>
  </si>
  <si>
    <t>Media Studies (A-Level)</t>
  </si>
  <si>
    <t>DIG 1000C and DIG 2030</t>
  </si>
  <si>
    <t>Music (AS-Level)</t>
  </si>
  <si>
    <t>MUH 1001</t>
  </si>
  <si>
    <t>Music (A-Level)</t>
  </si>
  <si>
    <t>MUH 1001 and 2011</t>
  </si>
  <si>
    <t>Physics (AS-Level)</t>
  </si>
  <si>
    <t>PHY 1020C</t>
  </si>
  <si>
    <t>Physics (A-Level)</t>
  </si>
  <si>
    <t>PHY 2053C and PHY 2054C</t>
  </si>
  <si>
    <t>Psychology (AS-Level)</t>
  </si>
  <si>
    <t>Psychology (A-Level)</t>
  </si>
  <si>
    <t>PSY 2012 and PSY 1906</t>
  </si>
  <si>
    <t>Sociology (AS-Level)</t>
  </si>
  <si>
    <t>Sociology (A-Level)</t>
  </si>
  <si>
    <t>Spanish Language (AS-Level)</t>
  </si>
  <si>
    <t>Spanish (A-Level)</t>
  </si>
  <si>
    <t>SPN 2230 and SPN 2231</t>
  </si>
  <si>
    <t>Spanish Literature (AS-Level)</t>
  </si>
  <si>
    <t>Thinking Skills (AS-Level)</t>
  </si>
  <si>
    <t>PHI 1103</t>
  </si>
  <si>
    <t>Thinking Skills (A-Level)</t>
  </si>
  <si>
    <t>PHI 1103 and PHI 1906</t>
  </si>
  <si>
    <t>Travel and Tourism (AS-Level)</t>
  </si>
  <si>
    <t>HFT 1000</t>
  </si>
  <si>
    <t>Travel and Tourism</t>
  </si>
  <si>
    <t>HFT 1000 and HFT 1906</t>
  </si>
  <si>
    <t>Art of the Western World</t>
  </si>
  <si>
    <t>ARH 2000</t>
  </si>
  <si>
    <t>Astronomy</t>
  </si>
  <si>
    <t>AST 2002</t>
  </si>
  <si>
    <t>Business Ethics and Society</t>
  </si>
  <si>
    <t>GEB 2441</t>
  </si>
  <si>
    <t>Business Mathematics</t>
  </si>
  <si>
    <t>QMB 1001</t>
  </si>
  <si>
    <t>Computing and Information Technology</t>
  </si>
  <si>
    <t>CGS 1060C</t>
  </si>
  <si>
    <t>Criminal Justice</t>
  </si>
  <si>
    <t>CCJ 1000</t>
  </si>
  <si>
    <t>Environmental Science </t>
  </si>
  <si>
    <t>EVR 2002</t>
  </si>
  <si>
    <t>Ethics in America</t>
  </si>
  <si>
    <t>PHI 1630</t>
  </si>
  <si>
    <t>Foundations of Education</t>
  </si>
  <si>
    <t>EDF 1002</t>
  </si>
  <si>
    <t>Fundamentals of College Algebra (after 5/16/18)</t>
  </si>
  <si>
    <t>Fundamentals of Counseling</t>
  </si>
  <si>
    <t>PCO 1202</t>
  </si>
  <si>
    <t>Fundamentals of Cyber Security</t>
  </si>
  <si>
    <t>CIS 1354</t>
  </si>
  <si>
    <t>General Anthropology</t>
  </si>
  <si>
    <t>ANT 2000</t>
  </si>
  <si>
    <t>History of the Vietnam War</t>
  </si>
  <si>
    <t>AMH 2059</t>
  </si>
  <si>
    <t>History of the Soviet Union</t>
  </si>
  <si>
    <t>EUH 1066</t>
  </si>
  <si>
    <t>Human Resources Management</t>
  </si>
  <si>
    <t>MAN 1300</t>
  </si>
  <si>
    <t>Human/Cultural Geography</t>
  </si>
  <si>
    <t>GEO 1400</t>
  </si>
  <si>
    <t>Intro to World Religions</t>
  </si>
  <si>
    <t>Introduction to Business</t>
  </si>
  <si>
    <t>Introduction to Law Enforcement</t>
  </si>
  <si>
    <t>CCJ 1100</t>
  </si>
  <si>
    <t>Lifespan Developmental Psychology</t>
  </si>
  <si>
    <t>Management Information Systems</t>
  </si>
  <si>
    <t>ISM 1000</t>
  </si>
  <si>
    <t>Math for Liberal Arts</t>
  </si>
  <si>
    <t>Money and Banking</t>
  </si>
  <si>
    <t>BAN 1501</t>
  </si>
  <si>
    <t>Organizational Behavior</t>
  </si>
  <si>
    <t>INP 1002</t>
  </si>
  <si>
    <t>Personal Finance</t>
  </si>
  <si>
    <t>FIN 1100</t>
  </si>
  <si>
    <t>Principles of Finance</t>
  </si>
  <si>
    <t>FIN 1000</t>
  </si>
  <si>
    <t>Principles of Physical Science I</t>
  </si>
  <si>
    <t>PSC 1121</t>
  </si>
  <si>
    <t>Principle of Public Speaking</t>
  </si>
  <si>
    <t>SPC 1600</t>
  </si>
  <si>
    <t>Principles of Statistics</t>
  </si>
  <si>
    <t>STA 2014</t>
  </si>
  <si>
    <t>Principles of Supervision</t>
  </si>
  <si>
    <t>MNA 1345</t>
  </si>
  <si>
    <t>Substance Abuse</t>
  </si>
  <si>
    <t>HSC 2140</t>
  </si>
  <si>
    <t>Technical Writing</t>
  </si>
  <si>
    <t>ENC 2210</t>
  </si>
  <si>
    <t>The Civil War and Reconstruction</t>
  </si>
  <si>
    <t>AMH 1056</t>
  </si>
  <si>
    <t>Not Used for GEP</t>
  </si>
  <si>
    <t>Humanities Foundation</t>
  </si>
  <si>
    <t>Communications Foundation</t>
  </si>
  <si>
    <t>Social Sciences Foundation</t>
  </si>
  <si>
    <t>Communications Foundation - Counts for 2 Courses</t>
  </si>
  <si>
    <t>Social Sciences Foundation - Counts for 2 Courses</t>
  </si>
  <si>
    <t>AP Exam Selection</t>
  </si>
  <si>
    <t>Score</t>
  </si>
  <si>
    <t>Equivalent to:</t>
  </si>
  <si>
    <t>No Score Yet</t>
  </si>
  <si>
    <t>Equivalent Course</t>
  </si>
  <si>
    <t>Select Exam…</t>
  </si>
  <si>
    <t>Select Score…</t>
  </si>
  <si>
    <t>BSC 1005/BSC 1005L and BSC 2010C</t>
  </si>
  <si>
    <t>MUL 2010 and HUM 1906</t>
  </si>
  <si>
    <t>MAC 1147 and MAC 2233</t>
  </si>
  <si>
    <t>BSC 2311/2311L (3 credits)</t>
  </si>
  <si>
    <t>ITA 1121C and ITA 2200</t>
  </si>
  <si>
    <t>WOH 1030 and WHO 1031</t>
  </si>
  <si>
    <t>WOH 1030 and AMH 2020</t>
  </si>
  <si>
    <t>ENC 1141 and LIT 1000</t>
  </si>
  <si>
    <t>5-7</t>
  </si>
  <si>
    <t>IB</t>
  </si>
  <si>
    <t>Communcation Foundation</t>
  </si>
  <si>
    <t>Communication Foundation - Counts for 2 Courses</t>
  </si>
  <si>
    <t>Communication and Humanities Foundations - Counts for 2 Courses</t>
  </si>
  <si>
    <t>Humanities and Social Sciences Foundations - Counts for 2 Courses </t>
  </si>
  <si>
    <t>Mathematics Foundation</t>
  </si>
  <si>
    <t>Natural Sciences Foundation</t>
  </si>
  <si>
    <t>BSC 2311 (min. of 6 credits)</t>
  </si>
  <si>
    <t>IB Exam Selection</t>
  </si>
  <si>
    <t>Cambridge AICE Exam Selection</t>
  </si>
  <si>
    <t>1-3</t>
  </si>
  <si>
    <t>AICE</t>
  </si>
  <si>
    <t>A, B, C, D, or E</t>
  </si>
  <si>
    <t>Ungraded</t>
  </si>
  <si>
    <t>Communication Foundation</t>
  </si>
  <si>
    <t>Social Sciences Foundation (AMH 2020 only)</t>
  </si>
  <si>
    <t>Mathematics Foundation - Counts for 2 Courses</t>
  </si>
  <si>
    <t>CLEP Exam Selection</t>
  </si>
  <si>
    <t>MAR 2011</t>
  </si>
  <si>
    <t>CLEP</t>
  </si>
  <si>
    <t>49 or below</t>
  </si>
  <si>
    <t>50 or Greater</t>
  </si>
  <si>
    <t>59 or Greater</t>
  </si>
  <si>
    <t>60 or Greater</t>
  </si>
  <si>
    <t>63 or Greater</t>
  </si>
  <si>
    <t>65 or Greater</t>
  </si>
  <si>
    <t>FRE 1120C and FRE 1121C</t>
  </si>
  <si>
    <t>GER 1120C and GER 1121C</t>
  </si>
  <si>
    <t>SPN 1120C and SPN 1121C</t>
  </si>
  <si>
    <t>BSC 1005 (No Lab Credit)</t>
  </si>
  <si>
    <t>CHM 1020 (No Lab Credit)</t>
  </si>
  <si>
    <t>ENC 1101 and ENC 1102*</t>
  </si>
  <si>
    <t>FRE 1120C and FRE 1121C if over 59</t>
  </si>
  <si>
    <t>GER 1120C and GER 1121C if over 60</t>
  </si>
  <si>
    <t>SPN 1120C and SPN 1121C if ove 63</t>
  </si>
  <si>
    <t>SPN 1120C and SPN 1121C if over 65</t>
  </si>
  <si>
    <t>No Score Yet:  Must have at least a 4 or greater to count as credit.</t>
  </si>
  <si>
    <t>No Score Yet:  Must have at least a 3 or Greater to Count for Credit</t>
  </si>
  <si>
    <t>DANTES Exam Selection</t>
  </si>
  <si>
    <t>DANTES</t>
  </si>
  <si>
    <t xml:space="preserve">Mathematics Foundation </t>
  </si>
  <si>
    <t>400 or Greater</t>
  </si>
  <si>
    <t>Below 400</t>
  </si>
  <si>
    <t xml:space="preserve">Not Score Yet:  Must have at least 50 for all exams to count as credit.  </t>
  </si>
  <si>
    <t>Not Score Yet:  Must have 400 or greater for all exams to count as credit.</t>
  </si>
  <si>
    <t>No Score Yet:  Must have a passing score for all exams to count as credit.</t>
  </si>
  <si>
    <t>*This use for General Education applies only to I.B. credit.</t>
  </si>
  <si>
    <t>*The AB subscore on the Calculus BC exam is regarded the same as a Calculus AB score.</t>
  </si>
  <si>
    <t>*If the student has previous credit for ENC 1101, credit will be awarded for ENC 1102.</t>
  </si>
  <si>
    <t>*No guaranteed credit without essay portion</t>
  </si>
  <si>
    <t>Course</t>
  </si>
  <si>
    <t>US Government</t>
  </si>
  <si>
    <t>DE</t>
  </si>
  <si>
    <t>Dual Enrollment Course</t>
  </si>
  <si>
    <t>Credits</t>
  </si>
  <si>
    <t>State Core</t>
  </si>
  <si>
    <t>Gordon Rule</t>
  </si>
  <si>
    <t>ACG 2021C</t>
  </si>
  <si>
    <t>ACG 2071C</t>
  </si>
  <si>
    <t>AMH 2010H</t>
  </si>
  <si>
    <t>AMH 2020H</t>
  </si>
  <si>
    <t>ANT 2000H</t>
  </si>
  <si>
    <t>ARA 1120</t>
  </si>
  <si>
    <t>ARA 1121</t>
  </si>
  <si>
    <t>ARE 2000</t>
  </si>
  <si>
    <t>ARH 2050</t>
  </si>
  <si>
    <t>ARH 2051</t>
  </si>
  <si>
    <t>ART 1201C</t>
  </si>
  <si>
    <t>ART 1300C</t>
  </si>
  <si>
    <t>ASL 2140</t>
  </si>
  <si>
    <t>ASL 2150</t>
  </si>
  <si>
    <t>ASL 2510</t>
  </si>
  <si>
    <t>AST 1002</t>
  </si>
  <si>
    <t>AST 1002H</t>
  </si>
  <si>
    <t>BOT 2010C</t>
  </si>
  <si>
    <t>BSC 1005</t>
  </si>
  <si>
    <t>BSC 1020</t>
  </si>
  <si>
    <t>BSC 1005C</t>
  </si>
  <si>
    <t>BSC 1005H</t>
  </si>
  <si>
    <t>BSC 1010C</t>
  </si>
  <si>
    <t>BSC 1010H</t>
  </si>
  <si>
    <t>BSC 1011C</t>
  </si>
  <si>
    <t>BSC 1011H</t>
  </si>
  <si>
    <t>BSC 1020C</t>
  </si>
  <si>
    <t>CCJ 1020</t>
  </si>
  <si>
    <t>CGS 2545C</t>
  </si>
  <si>
    <t>CHM 1020</t>
  </si>
  <si>
    <t>CHM 1025C</t>
  </si>
  <si>
    <t>CHM 1045C</t>
  </si>
  <si>
    <t>CHM 1045H</t>
  </si>
  <si>
    <t>CHM 1046C</t>
  </si>
  <si>
    <t>CHM 1046H</t>
  </si>
  <si>
    <t>CHM 2210C</t>
  </si>
  <si>
    <t>CHM 2211C</t>
  </si>
  <si>
    <t>COP 2220C</t>
  </si>
  <si>
    <t>COP 2800C</t>
  </si>
  <si>
    <t>DEP 2004H</t>
  </si>
  <si>
    <t>DIG 2000C</t>
  </si>
  <si>
    <t>DIG 2030C</t>
  </si>
  <si>
    <t>DIG 2109C</t>
  </si>
  <si>
    <t>DIG 2500C</t>
  </si>
  <si>
    <t>ECO 2013H</t>
  </si>
  <si>
    <t>ECO 2023H</t>
  </si>
  <si>
    <t>EDF 2005</t>
  </si>
  <si>
    <t>EDF 2085</t>
  </si>
  <si>
    <t>EDF 2130</t>
  </si>
  <si>
    <t>EEC 2732</t>
  </si>
  <si>
    <t>EME 2040</t>
  </si>
  <si>
    <t>ENC 1102</t>
  </si>
  <si>
    <t>ENC 1210</t>
  </si>
  <si>
    <t>ENC 1101H</t>
  </si>
  <si>
    <t>ENC 1102H</t>
  </si>
  <si>
    <t>ENL 2012</t>
  </si>
  <si>
    <t>ENL 2022</t>
  </si>
  <si>
    <t>ESC 1000</t>
  </si>
  <si>
    <t>EUH 2001H</t>
  </si>
  <si>
    <t>EVR 1001</t>
  </si>
  <si>
    <t>EVR 1001H</t>
  </si>
  <si>
    <t>FIL 2030</t>
  </si>
  <si>
    <t>FIN 2100</t>
  </si>
  <si>
    <t>FRE 1120</t>
  </si>
  <si>
    <t>FRE 1121</t>
  </si>
  <si>
    <t>GER 1120</t>
  </si>
  <si>
    <t>GER 1121</t>
  </si>
  <si>
    <t>HSC 1531</t>
  </si>
  <si>
    <t>HUM 1020</t>
  </si>
  <si>
    <t>HUM 1020H</t>
  </si>
  <si>
    <t>HUN 1201</t>
  </si>
  <si>
    <t>INR 2002</t>
  </si>
  <si>
    <t>INR 2002H</t>
  </si>
  <si>
    <t>ITA 1120</t>
  </si>
  <si>
    <t>ITA 1121</t>
  </si>
  <si>
    <t>LAT 1120</t>
  </si>
  <si>
    <t>LAT 1121</t>
  </si>
  <si>
    <t>LIT 2110</t>
  </si>
  <si>
    <t>LIT 2120</t>
  </si>
  <si>
    <t>LIT 2120H</t>
  </si>
  <si>
    <t>MAC 1114</t>
  </si>
  <si>
    <t>MAC 1140</t>
  </si>
  <si>
    <t>MAC 2311</t>
  </si>
  <si>
    <t>MAC 2312</t>
  </si>
  <si>
    <t>MAC 2313</t>
  </si>
  <si>
    <t>MAC 1105H</t>
  </si>
  <si>
    <t>MAC 1114H</t>
  </si>
  <si>
    <t>MAC 2233H</t>
  </si>
  <si>
    <t>MAC 2311H</t>
  </si>
  <si>
    <t>MAC 2312H</t>
  </si>
  <si>
    <t>MAP 2302</t>
  </si>
  <si>
    <t>MAT 1033C</t>
  </si>
  <si>
    <t>MCB 2010C</t>
  </si>
  <si>
    <t>MGF 1130</t>
  </si>
  <si>
    <t>MGF 1131</t>
  </si>
  <si>
    <t>MUE 2211</t>
  </si>
  <si>
    <t>MUL 1010</t>
  </si>
  <si>
    <t>MUT 1111</t>
  </si>
  <si>
    <t>MUT 1112</t>
  </si>
  <si>
    <t>MUT 2116</t>
  </si>
  <si>
    <t>MUT 2117</t>
  </si>
  <si>
    <t>PHI 2600</t>
  </si>
  <si>
    <t>PHY 1020</t>
  </si>
  <si>
    <t>PHY 2048H</t>
  </si>
  <si>
    <t>PHY 2049H</t>
  </si>
  <si>
    <t>POR 1120</t>
  </si>
  <si>
    <t>POR 1121</t>
  </si>
  <si>
    <t>POS 2041H</t>
  </si>
  <si>
    <t>PSY 2012H</t>
  </si>
  <si>
    <t>SPC 1017</t>
  </si>
  <si>
    <t>SPC 1608</t>
  </si>
  <si>
    <t>SPC 1017H</t>
  </si>
  <si>
    <t>SPC 1608H</t>
  </si>
  <si>
    <t>SPN 1120</t>
  </si>
  <si>
    <t>SPN 1121</t>
  </si>
  <si>
    <t>STA 2023H</t>
  </si>
  <si>
    <t>SYG 2010</t>
  </si>
  <si>
    <t>SYG 2000H</t>
  </si>
  <si>
    <t>THE 1000</t>
  </si>
  <si>
    <t>THE 2304</t>
  </si>
  <si>
    <t>TPA 1200C</t>
  </si>
  <si>
    <t>TPA 1248C</t>
  </si>
  <si>
    <t>TPA 2220C</t>
  </si>
  <si>
    <t>TPP 1110</t>
  </si>
  <si>
    <t>WOH 2012</t>
  </si>
  <si>
    <t>Civic Literacy</t>
  </si>
  <si>
    <t>Course Number</t>
  </si>
  <si>
    <t>Course Name</t>
  </si>
  <si>
    <t>ANT 2511</t>
  </si>
  <si>
    <t>CHM 1032</t>
  </si>
  <si>
    <t>CHS 1440</t>
  </si>
  <si>
    <t>COM 1000</t>
  </si>
  <si>
    <t>COP 2500C</t>
  </si>
  <si>
    <t>FIL 1000</t>
  </si>
  <si>
    <t>GEO 1200</t>
  </si>
  <si>
    <t>GEO 2370</t>
  </si>
  <si>
    <t>GLY 1030</t>
  </si>
  <si>
    <t>HSA 2117</t>
  </si>
  <si>
    <t>HUM 2020</t>
  </si>
  <si>
    <t>HUM 2210</t>
  </si>
  <si>
    <t>HUM 2230</t>
  </si>
  <si>
    <t>MCB 1310</t>
  </si>
  <si>
    <t>MUH 2017</t>
  </si>
  <si>
    <t>MUH 2019</t>
  </si>
  <si>
    <t>MUH 2111</t>
  </si>
  <si>
    <t>MUL 2016</t>
  </si>
  <si>
    <t>MUL 2720</t>
  </si>
  <si>
    <t>PHY 1038</t>
  </si>
  <si>
    <t>PHY 2048</t>
  </si>
  <si>
    <t>PHY 2053</t>
  </si>
  <si>
    <t>SPC 1603C</t>
  </si>
  <si>
    <t>U.S. History: 1492-1877 (GRW) (CL)</t>
  </si>
  <si>
    <t>U.S. History: 1877-Present (GRW) (CL)</t>
  </si>
  <si>
    <t>Biological Anthropology</t>
  </si>
  <si>
    <t>History of Western Art I</t>
  </si>
  <si>
    <t>History of Western Art II</t>
  </si>
  <si>
    <t>Astronomy (PR)</t>
  </si>
  <si>
    <t>Biological Principles</t>
  </si>
  <si>
    <t>Biology I (PR)</t>
  </si>
  <si>
    <t>Concepts in Chemistry (PR)</t>
  </si>
  <si>
    <t>General Chemistry (PR)</t>
  </si>
  <si>
    <t>Chemistry Fund. I (PR)</t>
  </si>
  <si>
    <t>Principles of Chemistry (PR)</t>
  </si>
  <si>
    <t>Introduction to Communication</t>
  </si>
  <si>
    <t>Concepts in Computer Science (GRM)</t>
  </si>
  <si>
    <t>Principles of Macroeconomics PS</t>
  </si>
  <si>
    <t>Principles of Microeconomics</t>
  </si>
  <si>
    <t>English Composition I (GRW)</t>
  </si>
  <si>
    <t>English Comp. II (PR) (GRW)</t>
  </si>
  <si>
    <t>Western Civilization I (GRW)</t>
  </si>
  <si>
    <t>Western Civilization II (GRW)</t>
  </si>
  <si>
    <t>Intro to Environmental Science</t>
  </si>
  <si>
    <t>Cinema Survey</t>
  </si>
  <si>
    <t>History of Motion Pictures</t>
  </si>
  <si>
    <t>Physical Geography</t>
  </si>
  <si>
    <t>Resources Geography</t>
  </si>
  <si>
    <t>Geology and its Applications</t>
  </si>
  <si>
    <t>Civic Engmt in the U.S. Healthcare Sys.</t>
  </si>
  <si>
    <t>Encountering the Humanities</t>
  </si>
  <si>
    <t>Studies in Culture: Anc.-17th cent. (GRW)</t>
  </si>
  <si>
    <t>Studies in Culture: 17th cent.-pres. (GRW)</t>
  </si>
  <si>
    <t>World Literature I (PR)(GRW)</t>
  </si>
  <si>
    <t>World Literature II (PR)(GRW)</t>
  </si>
  <si>
    <t>College Algebra (PR) (GRM)</t>
  </si>
  <si>
    <t>Calc. w/ Analytic Geo. I (PR) (GRM)</t>
  </si>
  <si>
    <t>Intro. to Biotechnology &amp; Genetic Eng.</t>
  </si>
  <si>
    <t>Mathematical Thinking (GRM)</t>
  </si>
  <si>
    <t>Mathematics in Context (GRM)</t>
  </si>
  <si>
    <t>Survey of Rock</t>
  </si>
  <si>
    <t>American Popular Music, 1840s-Present</t>
  </si>
  <si>
    <t>Survey of Music History: Antiquity to 1750</t>
  </si>
  <si>
    <t>Enjoyment of Music (GRW)</t>
  </si>
  <si>
    <t>Evolution of Jazz</t>
  </si>
  <si>
    <t>Music of the World</t>
  </si>
  <si>
    <t>Introduction to Philosophy</t>
  </si>
  <si>
    <t>Phys. of Energy, Climate Change, Env.</t>
  </si>
  <si>
    <t>Concepts of Physics</t>
  </si>
  <si>
    <t>General Physics using Calc I (PR)</t>
  </si>
  <si>
    <t>College Physics I (PR)</t>
  </si>
  <si>
    <t>American National Government (CL) KA</t>
  </si>
  <si>
    <t>Physical Science (PR)</t>
  </si>
  <si>
    <t>General Psychology</t>
  </si>
  <si>
    <t>World Religions</t>
  </si>
  <si>
    <t>Fund. of Technical Presentations</t>
  </si>
  <si>
    <t>Fund. of Oral Communication</t>
  </si>
  <si>
    <t>Principles of Statistics (GRM)</t>
  </si>
  <si>
    <t>Introduction to Sociology</t>
  </si>
  <si>
    <t>Theatre Survey (GRW)</t>
  </si>
  <si>
    <t>World Civilization I (GRW)</t>
  </si>
  <si>
    <t>World Civilization II (GRW)</t>
  </si>
  <si>
    <t>This Course Satisfies the Following GEP Requiements:</t>
  </si>
  <si>
    <t>MUT 1001**</t>
  </si>
  <si>
    <t>**If composite score is 3 or higher. MUT 1111 and MUT 1241 if both aural and non-aural subscores are 3 or higher</t>
  </si>
  <si>
    <t>State Core ENC 1101 Only</t>
  </si>
  <si>
    <t>ID</t>
  </si>
  <si>
    <t>State Core AMH 2020 Only</t>
  </si>
  <si>
    <t>State Core BSC 2010C Only</t>
  </si>
  <si>
    <t>GEP Course Count</t>
  </si>
  <si>
    <t>State Core ECO 2013 Only</t>
  </si>
  <si>
    <t>Natural Sciences Foundation - Counts for 2 Courses</t>
  </si>
  <si>
    <t>Humanities Foundation - Counts for 2 Courses</t>
  </si>
  <si>
    <t>Communication + Humanities Foundations -  2 Courses</t>
  </si>
  <si>
    <t>Humanities + Social Sciences Foundations - 2 Courses </t>
  </si>
  <si>
    <t>SEE ADVISOR</t>
  </si>
  <si>
    <t>State Core PHY 2053C Only</t>
  </si>
  <si>
    <t>State Core PHY 2053 Only</t>
  </si>
  <si>
    <t>State Core PHY 2012 Only</t>
  </si>
  <si>
    <t>State Core THE 2000 Only</t>
  </si>
  <si>
    <t>State Core MAC 2311 Only</t>
  </si>
  <si>
    <t>DUAL ENROLLMENT COURSEWORK</t>
  </si>
  <si>
    <t xml:space="preserve">Principles Of Financial Accounting </t>
  </si>
  <si>
    <t xml:space="preserve">Principles Of Managerial Accounting </t>
  </si>
  <si>
    <t xml:space="preserve">U.S. History: 1492-1877 </t>
  </si>
  <si>
    <t xml:space="preserve">U.S. History: 1877-Present </t>
  </si>
  <si>
    <t xml:space="preserve">General Anthropology </t>
  </si>
  <si>
    <t xml:space="preserve">Cultural Anthropology: Global Perspectives, Local Contexts </t>
  </si>
  <si>
    <t xml:space="preserve">Elementary Arabic Language And Civilization I </t>
  </si>
  <si>
    <t xml:space="preserve">Elementary Arabic Language And Civilization Ii </t>
  </si>
  <si>
    <t xml:space="preserve">Early Childhood Art And Creativity </t>
  </si>
  <si>
    <t xml:space="preserve">Art Appreciation </t>
  </si>
  <si>
    <t xml:space="preserve">History Of Western Art I </t>
  </si>
  <si>
    <t xml:space="preserve">History Of Western Art Ii </t>
  </si>
  <si>
    <t xml:space="preserve">Honors Design Fundamentals- Two Dimensional </t>
  </si>
  <si>
    <t xml:space="preserve">Drawing Fundamentals I </t>
  </si>
  <si>
    <t xml:space="preserve">Introduction To American Sign Language </t>
  </si>
  <si>
    <t xml:space="preserve">Intermediate American Sign Language </t>
  </si>
  <si>
    <t xml:space="preserve">Issues Of Deafness </t>
  </si>
  <si>
    <t xml:space="preserve">Astronomy </t>
  </si>
  <si>
    <t xml:space="preserve">General Botany </t>
  </si>
  <si>
    <t xml:space="preserve">Biological Principles </t>
  </si>
  <si>
    <t>Human Biology</t>
  </si>
  <si>
    <t xml:space="preserve">Biology I </t>
  </si>
  <si>
    <t xml:space="preserve">Biology Ii </t>
  </si>
  <si>
    <t>Anatomy &amp; Physiology 1</t>
  </si>
  <si>
    <t>Anatomy &amp; Physiology 2</t>
  </si>
  <si>
    <t>Introduction To Criminal Justice</t>
  </si>
  <si>
    <t xml:space="preserve">Introduction To Computers </t>
  </si>
  <si>
    <t xml:space="preserve">Computer Fundamentals For Business </t>
  </si>
  <si>
    <t xml:space="preserve">Database Concepts </t>
  </si>
  <si>
    <t xml:space="preserve">Concepts In Chemistry </t>
  </si>
  <si>
    <t xml:space="preserve">Introduction To Chemistry </t>
  </si>
  <si>
    <t xml:space="preserve">Chemistry Fundamentals I </t>
  </si>
  <si>
    <t xml:space="preserve">Chemistry Fundamentals Ii </t>
  </si>
  <si>
    <t xml:space="preserve">Organic Chemistry I </t>
  </si>
  <si>
    <t xml:space="preserve">Organic Chemistry Ii </t>
  </si>
  <si>
    <t xml:space="preserve">C Language </t>
  </si>
  <si>
    <t xml:space="preserve">Java I </t>
  </si>
  <si>
    <t xml:space="preserve">Developmental Psychology </t>
  </si>
  <si>
    <t xml:space="preserve">Introduction To Digital Media </t>
  </si>
  <si>
    <t xml:space="preserve">Digital Video Fundamentals </t>
  </si>
  <si>
    <t xml:space="preserve">Digital Imaging Fundamentals </t>
  </si>
  <si>
    <t xml:space="preserve">Fundamentals Of Interactive Design </t>
  </si>
  <si>
    <t xml:space="preserve">Principles Of Macroeconomics </t>
  </si>
  <si>
    <t xml:space="preserve">Principles Of Microeconomics </t>
  </si>
  <si>
    <t xml:space="preserve">Introduction To The Teaching Profession </t>
  </si>
  <si>
    <t xml:space="preserve">Introduction To Diversity For Educators </t>
  </si>
  <si>
    <t xml:space="preserve">Child And Adolescent Development For Educators </t>
  </si>
  <si>
    <t xml:space="preserve">Health, Safety, And Nutrition For Young Children </t>
  </si>
  <si>
    <t xml:space="preserve">Introduction To Technology For Educators </t>
  </si>
  <si>
    <t xml:space="preserve">Composition I </t>
  </si>
  <si>
    <t xml:space="preserve">Composition Ii </t>
  </si>
  <si>
    <t xml:space="preserve">Writing For The Business Professional </t>
  </si>
  <si>
    <t xml:space="preserve">English Literature I </t>
  </si>
  <si>
    <t xml:space="preserve">English Literature Ii </t>
  </si>
  <si>
    <t xml:space="preserve">Introduction To Earth Science </t>
  </si>
  <si>
    <t xml:space="preserve">Western Civilization I </t>
  </si>
  <si>
    <t xml:space="preserve">Western Civilization Ii </t>
  </si>
  <si>
    <t xml:space="preserve">Introduction To Environmental Science </t>
  </si>
  <si>
    <t xml:space="preserve">History Of Motion Pictures </t>
  </si>
  <si>
    <t xml:space="preserve">Personal Finance And Investments </t>
  </si>
  <si>
    <t xml:space="preserve">Elementary French Language And Civilization I </t>
  </si>
  <si>
    <t xml:space="preserve">Elementary French Language And Civilization Ii </t>
  </si>
  <si>
    <t xml:space="preserve">Honors Elementary German Language And Civilization I </t>
  </si>
  <si>
    <t xml:space="preserve">Elementary German Language And Civilization Ii </t>
  </si>
  <si>
    <t xml:space="preserve">Introduction To The Hospitality And Tourism Industry </t>
  </si>
  <si>
    <t>Medical Terminology</t>
  </si>
  <si>
    <t xml:space="preserve">Encountering The Humanities </t>
  </si>
  <si>
    <t xml:space="preserve">Fundamentals Of Human Nutrition </t>
  </si>
  <si>
    <t xml:space="preserve">International Relations-Theory And Practice </t>
  </si>
  <si>
    <t xml:space="preserve">Elementary Italian Language And Civilization I </t>
  </si>
  <si>
    <t xml:space="preserve">Elementary Italian Language And Civilization Ii </t>
  </si>
  <si>
    <t xml:space="preserve">Elementary Latin Language And Civilization I </t>
  </si>
  <si>
    <t xml:space="preserve">Elementary Latin Language And Civilization Ii </t>
  </si>
  <si>
    <t xml:space="preserve">Introduction To Literature </t>
  </si>
  <si>
    <t xml:space="preserve">World Literature I </t>
  </si>
  <si>
    <t xml:space="preserve">World Literature Ii </t>
  </si>
  <si>
    <t xml:space="preserve">College Algebra </t>
  </si>
  <si>
    <t xml:space="preserve">College Trigonometry </t>
  </si>
  <si>
    <t xml:space="preserve">Pre-Calculus Algebra </t>
  </si>
  <si>
    <t xml:space="preserve">Concepts Of Calculus </t>
  </si>
  <si>
    <t xml:space="preserve">Calculus With Analytic Geometry I </t>
  </si>
  <si>
    <t xml:space="preserve">Calculus With Analytic Geometry Ii </t>
  </si>
  <si>
    <t xml:space="preserve">Calculus With Analytic Geometry Iii </t>
  </si>
  <si>
    <t xml:space="preserve">Management </t>
  </si>
  <si>
    <t xml:space="preserve">Ordinary Differential Equations I </t>
  </si>
  <si>
    <t xml:space="preserve">Intermediate Algebra </t>
  </si>
  <si>
    <t>Intro Microbiology</t>
  </si>
  <si>
    <t xml:space="preserve">Mathematical Thinking </t>
  </si>
  <si>
    <t xml:space="preserve">Mathematics In Context </t>
  </si>
  <si>
    <t xml:space="preserve">Early Childhood Music And Movement </t>
  </si>
  <si>
    <t xml:space="preserve">Enjoyment Of Music </t>
  </si>
  <si>
    <t xml:space="preserve">Music Theory Ia </t>
  </si>
  <si>
    <t xml:space="preserve">Music Theory Ib </t>
  </si>
  <si>
    <t xml:space="preserve">Music Theory Iia </t>
  </si>
  <si>
    <t xml:space="preserve">Music Theory Iib </t>
  </si>
  <si>
    <t xml:space="preserve">Introduction To Philosophy </t>
  </si>
  <si>
    <t xml:space="preserve">Ethics </t>
  </si>
  <si>
    <t xml:space="preserve">Concepts Of Physics </t>
  </si>
  <si>
    <t xml:space="preserve">General Physics Using Calculus I Studio </t>
  </si>
  <si>
    <t xml:space="preserve">General Physics Using Calculus Ii Studio </t>
  </si>
  <si>
    <t xml:space="preserve">College Physics I Studio </t>
  </si>
  <si>
    <t xml:space="preserve">College Physics Ii Studio </t>
  </si>
  <si>
    <t xml:space="preserve">Elementary Portuguese Language And Civilization I </t>
  </si>
  <si>
    <t xml:space="preserve">Elementary Portuguese Language And Civilization Ii </t>
  </si>
  <si>
    <t xml:space="preserve">American National Government </t>
  </si>
  <si>
    <t xml:space="preserve">General Psychology </t>
  </si>
  <si>
    <t xml:space="preserve">World Religions </t>
  </si>
  <si>
    <t xml:space="preserve">Fundamentals Of Speech </t>
  </si>
  <si>
    <t xml:space="preserve">Fundamentals Of Oral Communication </t>
  </si>
  <si>
    <t xml:space="preserve">Elementary Spanish Language And Civilization I </t>
  </si>
  <si>
    <t xml:space="preserve">Elementary Spanish Language And Civilization Ii </t>
  </si>
  <si>
    <t xml:space="preserve">Statistical Methods I </t>
  </si>
  <si>
    <t xml:space="preserve">Introduction To Sociology </t>
  </si>
  <si>
    <t xml:space="preserve">Social Problems </t>
  </si>
  <si>
    <t xml:space="preserve">Theatre Survey </t>
  </si>
  <si>
    <t xml:space="preserve">Script Analysis For Theatre </t>
  </si>
  <si>
    <t>Introduction To Technical Theatre and TPA 2200L Intro to Technical Theatre Lab</t>
  </si>
  <si>
    <t xml:space="preserve">Makeup Techniques </t>
  </si>
  <si>
    <t xml:space="preserve">Stage Electronics </t>
  </si>
  <si>
    <t xml:space="preserve">Acting I – Introduction </t>
  </si>
  <si>
    <t xml:space="preserve">World Civilization I </t>
  </si>
  <si>
    <t xml:space="preserve">World Civilization Ii </t>
  </si>
  <si>
    <t>ACG 2021</t>
  </si>
  <si>
    <t>ACG 2071</t>
  </si>
  <si>
    <t>ARA 1120C</t>
  </si>
  <si>
    <t>ARA 1121C</t>
  </si>
  <si>
    <t>BSC 2011C</t>
  </si>
  <si>
    <t>BSC 2085C</t>
  </si>
  <si>
    <t>BSC 2086C</t>
  </si>
  <si>
    <t>CHM 1025</t>
  </si>
  <si>
    <t>CHM 204C6</t>
  </si>
  <si>
    <t>CHM 2046C</t>
  </si>
  <si>
    <t>CHM 2210</t>
  </si>
  <si>
    <t>COP 2223</t>
  </si>
  <si>
    <t>DIG 2000</t>
  </si>
  <si>
    <t>DIG 2030</t>
  </si>
  <si>
    <t>DIG 2109</t>
  </si>
  <si>
    <t>DIG 2500</t>
  </si>
  <si>
    <t>ESC 2000</t>
  </si>
  <si>
    <t>HUN 2201</t>
  </si>
  <si>
    <t>ITA 1120C</t>
  </si>
  <si>
    <t>LAT 1120C</t>
  </si>
  <si>
    <t>LIT 2000</t>
  </si>
  <si>
    <t>MAC 1114C</t>
  </si>
  <si>
    <t>POR 1120C</t>
  </si>
  <si>
    <t>POR 1121C</t>
  </si>
  <si>
    <t>THE 2305</t>
  </si>
  <si>
    <t>TPA 2200</t>
  </si>
  <si>
    <t>TPA 2248C</t>
  </si>
  <si>
    <t>TPP 2110C</t>
  </si>
  <si>
    <t>Principles of Financial Accounting</t>
  </si>
  <si>
    <t>Principles of Managerial Accounting</t>
  </si>
  <si>
    <t>United States History to 1877</t>
  </si>
  <si>
    <t>United States History 1877 to Present</t>
  </si>
  <si>
    <t>United States History to 1877 - Honors</t>
  </si>
  <si>
    <t>United States History 1877 to Present - Honors</t>
  </si>
  <si>
    <t>Introductory to Anthropology</t>
  </si>
  <si>
    <t>Cultural Anthropology</t>
  </si>
  <si>
    <t>Introductory to Anthropology - Honors</t>
  </si>
  <si>
    <t>Elementary Arabic I</t>
  </si>
  <si>
    <t>Elementary Arabic II</t>
  </si>
  <si>
    <t>Art and Creativity</t>
  </si>
  <si>
    <t>Art Appreciation</t>
  </si>
  <si>
    <t>Introduction to Art History I</t>
  </si>
  <si>
    <t>Introduction to Art History II</t>
  </si>
  <si>
    <t>Design I</t>
  </si>
  <si>
    <t>Drawing I</t>
  </si>
  <si>
    <t>American Sign Language I</t>
  </si>
  <si>
    <t>American Sign Language II</t>
  </si>
  <si>
    <t>Deaf Culture</t>
  </si>
  <si>
    <t>Astronomy - Honors</t>
  </si>
  <si>
    <t>Botany</t>
  </si>
  <si>
    <t>Biological Science</t>
  </si>
  <si>
    <t>Biological Science Combined</t>
  </si>
  <si>
    <t>Biological Science - Honors</t>
  </si>
  <si>
    <t>General Biology I</t>
  </si>
  <si>
    <t>General Biology - Honors</t>
  </si>
  <si>
    <t>General Biology II</t>
  </si>
  <si>
    <t>General Biology II - Honors</t>
  </si>
  <si>
    <t>Human Biology Combined</t>
  </si>
  <si>
    <t>BSC 2093C</t>
  </si>
  <si>
    <t>Human Anatomy and Physiology I</t>
  </si>
  <si>
    <t>BSC 2094C</t>
  </si>
  <si>
    <t>Human Anatomy and Physiology II</t>
  </si>
  <si>
    <t>Introduction to Criminal Justice</t>
  </si>
  <si>
    <t>Introduction to Computers</t>
  </si>
  <si>
    <t>Computer Fundamentals and Applications</t>
  </si>
  <si>
    <t>Database Management System</t>
  </si>
  <si>
    <t>Chemistry in Everyday Life</t>
  </si>
  <si>
    <t>Introduction to General Chemistry</t>
  </si>
  <si>
    <t>General Chemistry with Qualitative Analysis I</t>
  </si>
  <si>
    <t>General Chemistry with Qualitative Analysis I - Honors</t>
  </si>
  <si>
    <t>General Chemistry with Qualitative Analysis II</t>
  </si>
  <si>
    <t>General Chemistry with Qualitative Analysis II - Honors</t>
  </si>
  <si>
    <t>Organic Chemistry I</t>
  </si>
  <si>
    <t>Organic Chemistry II</t>
  </si>
  <si>
    <t>C Programming</t>
  </si>
  <si>
    <t>Java Programming</t>
  </si>
  <si>
    <t>Developmental Psychology</t>
  </si>
  <si>
    <t>Developmental Psychology - Honors</t>
  </si>
  <si>
    <t>Intro to Digital Media and Design</t>
  </si>
  <si>
    <t>Digital Video and Sound</t>
  </si>
  <si>
    <t>Digital Imaging Fundamentals</t>
  </si>
  <si>
    <t>Fundamentals of Interactive Design</t>
  </si>
  <si>
    <t>Principles of Economics - Macro</t>
  </si>
  <si>
    <t>Principles of Economics - Micro</t>
  </si>
  <si>
    <t>Principles of Economics - Macro - Honors</t>
  </si>
  <si>
    <t>Principles of Economics - Micro - Honors</t>
  </si>
  <si>
    <t>Introduction to the Teaching Profession</t>
  </si>
  <si>
    <t>Introduction to Diversity for Educators</t>
  </si>
  <si>
    <t>Child and Adolescent Development for Educators</t>
  </si>
  <si>
    <t>Health, Safety, and Nutrition for Young Children</t>
  </si>
  <si>
    <t>Introduction to Technology for Educators</t>
  </si>
  <si>
    <t>Freshman Composition I</t>
  </si>
  <si>
    <t>Freshman Composition II</t>
  </si>
  <si>
    <t>Freshman Composition I Honors</t>
  </si>
  <si>
    <t>Freshman Composition II Honors</t>
  </si>
  <si>
    <t>Survey in English Literature: 1300-1800</t>
  </si>
  <si>
    <t>Survey in English Literature 1800 - Present</t>
  </si>
  <si>
    <t>Earth Science</t>
  </si>
  <si>
    <t>Ancient and Medieval Western Civilization</t>
  </si>
  <si>
    <t>Modern Western Civilization</t>
  </si>
  <si>
    <t>Modern Western Civilization - Honors</t>
  </si>
  <si>
    <t>Introduction to Environmental Science</t>
  </si>
  <si>
    <t>Introduction to Environmental Science - Honors</t>
  </si>
  <si>
    <t>Elementary French I</t>
  </si>
  <si>
    <t>Elementary French II</t>
  </si>
  <si>
    <t>Elementary German I</t>
  </si>
  <si>
    <t>Elementary German II</t>
  </si>
  <si>
    <t>Introduction to Hospitality and Tourism Industry</t>
  </si>
  <si>
    <t>Introduction to Humanities</t>
  </si>
  <si>
    <t>Introduction to Humanities - Honors</t>
  </si>
  <si>
    <t>The Science of Nutrition</t>
  </si>
  <si>
    <t>International Politics</t>
  </si>
  <si>
    <t>International Politics - Honors</t>
  </si>
  <si>
    <t>Elementary Italian I</t>
  </si>
  <si>
    <t>Elementary Italian II</t>
  </si>
  <si>
    <t>Elementary Latin I</t>
  </si>
  <si>
    <t>Elementary Latin II</t>
  </si>
  <si>
    <t>Introduction to Literature</t>
  </si>
  <si>
    <t>Survey in World Literature: Beginning Through Renaissance</t>
  </si>
  <si>
    <t>Survey in World Literature: Enlightenment to Present</t>
  </si>
  <si>
    <t>Survey in World Literature: Enlightenment to Present - Honors</t>
  </si>
  <si>
    <t>College Algebra</t>
  </si>
  <si>
    <t>College Trigonometry</t>
  </si>
  <si>
    <t>Precalculus Algebra</t>
  </si>
  <si>
    <t>Calculus for Business and Social Sciences</t>
  </si>
  <si>
    <t>Calculus with Analytic Geometry I</t>
  </si>
  <si>
    <t>Calculus with Analytic Geometry II</t>
  </si>
  <si>
    <t>Calculus with Analytical Geometry III</t>
  </si>
  <si>
    <t>College Algebra - Honors</t>
  </si>
  <si>
    <t>College Trigonometry - Honors</t>
  </si>
  <si>
    <t>Calculus for Business and Social Sciences Honors</t>
  </si>
  <si>
    <t>Calculus with Analytic Geometry I - Honors</t>
  </si>
  <si>
    <t>Calculus with Analytic Geometry II - Honors</t>
  </si>
  <si>
    <t>Principles of Management</t>
  </si>
  <si>
    <t>Differential Equations</t>
  </si>
  <si>
    <t>Intermediate Algebra</t>
  </si>
  <si>
    <t>Microbiology</t>
  </si>
  <si>
    <t>Mathematical Thinking</t>
  </si>
  <si>
    <t>Mathematics in Context</t>
  </si>
  <si>
    <t>Early Childhood Music and Movement</t>
  </si>
  <si>
    <t>Music Appreciation</t>
  </si>
  <si>
    <t>Music Theory I</t>
  </si>
  <si>
    <t>Music Theory II</t>
  </si>
  <si>
    <t>Music Theory IV</t>
  </si>
  <si>
    <t>Ethics and Critical Thinking</t>
  </si>
  <si>
    <t>Conceptual Physics</t>
  </si>
  <si>
    <t>General Physics with Calculus I</t>
  </si>
  <si>
    <t>General Physics with Calculus I -Honors</t>
  </si>
  <si>
    <t>General Physics with Calculus II</t>
  </si>
  <si>
    <t>General Physics with Calculus II - Honors</t>
  </si>
  <si>
    <t>College Physics I with Algebra and Trigonometry</t>
  </si>
  <si>
    <t>College Physics II with Algebra and Trigonometry</t>
  </si>
  <si>
    <t>Elementary Portuguese I</t>
  </si>
  <si>
    <t>Elementary Portuguese II</t>
  </si>
  <si>
    <t>US Government - Honors</t>
  </si>
  <si>
    <t>General Psychology - Honors</t>
  </si>
  <si>
    <t>Interpersonal Communication</t>
  </si>
  <si>
    <t>Fundamentals of Speech</t>
  </si>
  <si>
    <t>Interpersonal Communication - Honors</t>
  </si>
  <si>
    <t>Fundamentals of Speech - Honors</t>
  </si>
  <si>
    <t>Elementary Spanish</t>
  </si>
  <si>
    <t>Elementary Spanish II</t>
  </si>
  <si>
    <t>Statistical Methods</t>
  </si>
  <si>
    <t>Statistical Methods - Honors</t>
  </si>
  <si>
    <t>Social Problems</t>
  </si>
  <si>
    <t>Introduction to Sociology - Honors</t>
  </si>
  <si>
    <t>Intro to Theater</t>
  </si>
  <si>
    <t>Script Analysis</t>
  </si>
  <si>
    <t>Basic Stagecraft</t>
  </si>
  <si>
    <t>Makeup for the Stage</t>
  </si>
  <si>
    <t>Introduction to Stage Lighting</t>
  </si>
  <si>
    <t>Acting I</t>
  </si>
  <si>
    <t>World History to 1500</t>
  </si>
  <si>
    <t>World History since 1500</t>
  </si>
  <si>
    <t>Dual Enrollment Course Name</t>
  </si>
  <si>
    <t>Equivalent Course Name</t>
  </si>
  <si>
    <t>Passing Grade</t>
  </si>
  <si>
    <t>Equivalent to*:</t>
  </si>
  <si>
    <t>*Some courses require a Grade of C or Higher to receive credit.  Please consult an advisor to ensure this course counts for appropriate credit in your degree program.</t>
  </si>
  <si>
    <t>Not all dual enrollment courses are listed.  For a more complete list of courses, check out https://registrar.ucf.edu/transfer-student-resources/</t>
  </si>
  <si>
    <t xml:space="preserve"> </t>
  </si>
  <si>
    <t>PHY 2049</t>
  </si>
  <si>
    <t>General Physics using Calc II (PR)</t>
  </si>
  <si>
    <t>COMMUNICATION FOUNDATION</t>
  </si>
  <si>
    <t>SOCIAL SCIENCES FOUNDATION</t>
  </si>
  <si>
    <t>♦</t>
  </si>
  <si>
    <t>MATHEMATICS FOUNDATION</t>
  </si>
  <si>
    <t>HUMANITIES FOUNDATION</t>
  </si>
  <si>
    <t>NATURAL SCIENCES FOUNDATION</t>
  </si>
  <si>
    <t>Yes</t>
  </si>
  <si>
    <t>IDS 4687</t>
  </si>
  <si>
    <t xml:space="preserve">Interdisciplinary Communication                                                                          </t>
  </si>
  <si>
    <t>COP 3502C</t>
  </si>
  <si>
    <t>Computer Science I</t>
  </si>
  <si>
    <t>COP 3502K</t>
  </si>
  <si>
    <t>Honors Computer Science I</t>
  </si>
  <si>
    <t>COT 3930H</t>
  </si>
  <si>
    <t>Mathematical Modeling and Scientific Computing</t>
  </si>
  <si>
    <t>ISC 4241</t>
  </si>
  <si>
    <t>Data Science I</t>
  </si>
  <si>
    <t>Honors Calculus with Analytic Geometry II</t>
  </si>
  <si>
    <t>MAE 2801</t>
  </si>
  <si>
    <t>Elementary School Mathematics</t>
  </si>
  <si>
    <t>MAT 3937</t>
  </si>
  <si>
    <t>Techniques of Problem Solving</t>
  </si>
  <si>
    <t>MHF 3302</t>
  </si>
  <si>
    <t>Logic and Proof in Mathematics</t>
  </si>
  <si>
    <t>MTG 4212</t>
  </si>
  <si>
    <t>Modern Geometries</t>
  </si>
  <si>
    <t>Statistical Methods I</t>
  </si>
  <si>
    <t>STA 4163</t>
  </si>
  <si>
    <t>Statistical Methods II (PR/CR)</t>
  </si>
  <si>
    <t>STA 4183</t>
  </si>
  <si>
    <t>Theory of Interest (PR/CR)</t>
  </si>
  <si>
    <t>STA 4222</t>
  </si>
  <si>
    <t>Sample Survey Methods (PR/CR)</t>
  </si>
  <si>
    <t>STA 4321</t>
  </si>
  <si>
    <t>Statistical Theory I (PR/CR)</t>
  </si>
  <si>
    <t>STA 4364</t>
  </si>
  <si>
    <t>Statistical Foundations of Data Science and Artificial Intelligence I</t>
  </si>
  <si>
    <t>STA 4502</t>
  </si>
  <si>
    <t>Nonparametric Statistical Methods (PR/CR)</t>
  </si>
  <si>
    <t>STA 4664</t>
  </si>
  <si>
    <t>Statistical Quality Control (PR/CR)</t>
  </si>
  <si>
    <t>STA 4724</t>
  </si>
  <si>
    <t>Big Data Analytics Methods</t>
  </si>
  <si>
    <t>ANT 4516</t>
  </si>
  <si>
    <t>Human Biological Diversity</t>
  </si>
  <si>
    <t>AST 3043</t>
  </si>
  <si>
    <t>Practice of Historical Astronomy</t>
  </si>
  <si>
    <t>AST 3110</t>
  </si>
  <si>
    <t>Solar System Astronomy</t>
  </si>
  <si>
    <t>AST 3114</t>
  </si>
  <si>
    <t>Space Weather in the Solar System</t>
  </si>
  <si>
    <t>AST 3211</t>
  </si>
  <si>
    <t>Stellar Astrophysics</t>
  </si>
  <si>
    <t>AST 3402</t>
  </si>
  <si>
    <t>Galaxies and Cosmology</t>
  </si>
  <si>
    <t>AST 4142</t>
  </si>
  <si>
    <t>Asteroids, Comets, and Meteorites</t>
  </si>
  <si>
    <t>AST 4152</t>
  </si>
  <si>
    <t>Planetary Geophysics</t>
  </si>
  <si>
    <t>AST 4700</t>
  </si>
  <si>
    <t>Experimental Methods in Astronomy</t>
  </si>
  <si>
    <t>BOT 3802</t>
  </si>
  <si>
    <t>Ethnobotany</t>
  </si>
  <si>
    <t>BOT 4434C</t>
  </si>
  <si>
    <t>General Mycology</t>
  </si>
  <si>
    <t>Biology II</t>
  </si>
  <si>
    <t>BSC 3312</t>
  </si>
  <si>
    <t>Principles of Marine Biology</t>
  </si>
  <si>
    <t>BSC 3402C</t>
  </si>
  <si>
    <t>Integrative Biology</t>
  </si>
  <si>
    <t>BSC 3403C</t>
  </si>
  <si>
    <t>Quantitative Biological Methods</t>
  </si>
  <si>
    <t>BSC 3403K</t>
  </si>
  <si>
    <t>Honors Quantitative Biological Methods</t>
  </si>
  <si>
    <t>BSC 4473C</t>
  </si>
  <si>
    <t>Scientific Diving</t>
  </si>
  <si>
    <t>CHM 2046</t>
  </si>
  <si>
    <t>Chemistry Fundamentals II</t>
  </si>
  <si>
    <t>CHM 2046H</t>
  </si>
  <si>
    <t>Honors Chemistry Fundamentals II</t>
  </si>
  <si>
    <t>HSC 2524</t>
  </si>
  <si>
    <t>Introduction to Human Disease</t>
  </si>
  <si>
    <t>HSC 3147</t>
  </si>
  <si>
    <t>Introduction to Pharmacology</t>
  </si>
  <si>
    <t>HSC 3211</t>
  </si>
  <si>
    <t>Preventive Health Care</t>
  </si>
  <si>
    <t>HSC 4158</t>
  </si>
  <si>
    <t>Medical Pharmacology I</t>
  </si>
  <si>
    <t>ISC 3417</t>
  </si>
  <si>
    <t>Computational Nanoscience</t>
  </si>
  <si>
    <t>ISC 3424</t>
  </si>
  <si>
    <t>Chemical and Life Science Nanotechnology</t>
  </si>
  <si>
    <t>ISC 3471</t>
  </si>
  <si>
    <t>Nanoscience and Nanotechnology</t>
  </si>
  <si>
    <t>MCB 2004C</t>
  </si>
  <si>
    <t>Microbiology for Health Professionals</t>
  </si>
  <si>
    <t>MCB 3020K</t>
  </si>
  <si>
    <t>Honors General Microbiology</t>
  </si>
  <si>
    <t>PCB 3023</t>
  </si>
  <si>
    <t>Molecular Cell Biology</t>
  </si>
  <si>
    <t>PCB 3044H</t>
  </si>
  <si>
    <t>Honors Principles of Ecology (PR/CR)</t>
  </si>
  <si>
    <t>PCB 3063H</t>
  </si>
  <si>
    <t>Honors Genetics (PR/CR)</t>
  </si>
  <si>
    <t>PCB 3233</t>
  </si>
  <si>
    <t>Immunology</t>
  </si>
  <si>
    <t>PCB 3355L</t>
  </si>
  <si>
    <t>Tropical Marine Biology</t>
  </si>
  <si>
    <t>PCB 3442</t>
  </si>
  <si>
    <t>Aquatic Ecology</t>
  </si>
  <si>
    <t>PCB 3442H</t>
  </si>
  <si>
    <t xml:space="preserve">Honors Aquatic Ecology </t>
  </si>
  <si>
    <t>PCB 3522H</t>
  </si>
  <si>
    <t>Honors Molecular Biology I</t>
  </si>
  <si>
    <t>PCB 3522</t>
  </si>
  <si>
    <t>Molecular Biology I</t>
  </si>
  <si>
    <t>PCB 4521</t>
  </si>
  <si>
    <t>Tissue Engineering</t>
  </si>
  <si>
    <t>PCB 4722</t>
  </si>
  <si>
    <t>Comparative Animal Nutrition (PR/CR)</t>
  </si>
  <si>
    <t>General Physics Using Calculus II</t>
  </si>
  <si>
    <t>College Physics II Studio</t>
  </si>
  <si>
    <t>PHY 3220</t>
  </si>
  <si>
    <t>Mechanics I</t>
  </si>
  <si>
    <t>ZOO 3454</t>
  </si>
  <si>
    <t>Ichthyology</t>
  </si>
  <si>
    <t>ZOO 3713</t>
  </si>
  <si>
    <t>Comparative Vertebrate Anatomy</t>
  </si>
  <si>
    <t>ZOO 3733C</t>
  </si>
  <si>
    <t>Human Anatomy</t>
  </si>
  <si>
    <t>ZOO 3736C</t>
  </si>
  <si>
    <t>Exercise Physiology Anatomy</t>
  </si>
  <si>
    <t>ZOO 3744H</t>
  </si>
  <si>
    <t>Honors Neurobiology</t>
  </si>
  <si>
    <t>ZOO 3744</t>
  </si>
  <si>
    <t>Neurobiology</t>
  </si>
  <si>
    <t>ZOO 4205C</t>
  </si>
  <si>
    <t>Invertebrate Biodiversity</t>
  </si>
  <si>
    <t>ZOO 4310C</t>
  </si>
  <si>
    <t>Vertebrate Evolution &amp; Ecology</t>
  </si>
  <si>
    <t>ZOO 4480</t>
  </si>
  <si>
    <t>Mammalogy</t>
  </si>
  <si>
    <t>ZOO 4735</t>
  </si>
  <si>
    <t>Anatomy of the Head and Neck</t>
  </si>
  <si>
    <t>Pre-Calculus Algebra</t>
  </si>
  <si>
    <t>Human Physiology</t>
  </si>
  <si>
    <t xml:space="preserve">PCB 3703C </t>
  </si>
  <si>
    <t>Has Diamond Prereq</t>
  </si>
  <si>
    <t>A communication course for which ENC 1101 (♦) is a direct prerequisite:</t>
  </si>
  <si>
    <t>A math course for which a Florida state math core (♦) course is a direct prerequisite:</t>
  </si>
  <si>
    <t>A science course for which a Florida state science core (♦) course is a direct prerequisite:</t>
  </si>
  <si>
    <t>Principles of Macroeconomics</t>
  </si>
  <si>
    <t>American National Government (CL)</t>
  </si>
  <si>
    <t xml:space="preserve">Civic Engmt in the U.S. Healthcare Sys. </t>
  </si>
  <si>
    <t>Helper_GRM_YES-Hide</t>
  </si>
  <si>
    <t>YES</t>
  </si>
  <si>
    <t>Helper_State Core_Hide</t>
  </si>
  <si>
    <t>Statistical Methods I (PR) (GRM)</t>
  </si>
  <si>
    <t xml:space="preserve">Intro. to Biotechnology &amp; Genetic Eng. </t>
  </si>
  <si>
    <t>Formulas:</t>
  </si>
  <si>
    <t>Helper_Civic Literacy_YES_Hide</t>
  </si>
  <si>
    <t xml:space="preserve">STATUS FOR EACH AREA </t>
  </si>
  <si>
    <t>ADDITIONAL COURSES NEEDED FOR THIS FOUNDATION</t>
  </si>
  <si>
    <t>State Core (♦)</t>
  </si>
  <si>
    <t>Civic Literacy (CL)</t>
  </si>
  <si>
    <t>LOOK AT EACH FOUNDATION ABOVE.  IF YOU HAVE MORE THAN TWO COURSES WITH A YES NEXT TO THEM, SELECT AN EXTRA ONE FROM THE FOUNDATION AREA AND INCLUDE BELOW.</t>
  </si>
  <si>
    <t>ADDITIONAL FOUNDATION COURSES</t>
  </si>
  <si>
    <t>HELP</t>
  </si>
  <si>
    <t>Thread processing and calculations:  https://www.mrexcel.com/board/threads/calculating-threads-problem.1220075/</t>
  </si>
  <si>
    <t>Can change this in Formulas, Calcuation Options, Manual.</t>
  </si>
  <si>
    <t>Deleting GEP Sheet dramatically helped.</t>
  </si>
  <si>
    <t>Helper_GRW YES</t>
  </si>
  <si>
    <t>Helper_Foundation Area Satisfied_Hide</t>
  </si>
  <si>
    <t>I need to create a dropdown list that displays the values found in column Z only when the cell is filled with data. In addition, the dropdown should only be populated with the data in the cells in column Z when the number of cells filled with data is greater than 2. And there are 5 sections, each of which needs to include data when the cells filled is greater than 2. Here are the row sections that needed to be checked by the formula to create the dropdown list: Section 1:rows 5-9, Section 2: rows 13-34, Section 3: 36-42, Section 4: 46-54, Section 5: 56-73</t>
  </si>
  <si>
    <t>Helper_Count Foundation Areas_Hide</t>
  </si>
  <si>
    <t>Helper_Combine lists_Hide</t>
  </si>
  <si>
    <t xml:space="preserve">I need to create a dropdown list that displays the values found in column Z only when the cell is filled with data and excluding the first two filled cells and only displaying those filled beyond the first two. The column is filled with formulas and it outputs data in the cell. Here is the formula that is in column Z: =IF(Y5="YES", S5, ""). So the dropdown should only display data from column Z when the number of cells filled with data is greater than 2. And there are 5 sections, each of which needs to include data when the cells filled is greater than 2. Here are the row sections that needed to be checked by the formula to create the dropdown list: Section 1:rows 5-9, Section 2: rows 13-34, Section 3: 36-42, Section 4: 46-54, Section 5: 56-73, but when you create the directions, use this formula: =SUMPRODUCT(--(Selection!$Z$5:$Z$9&lt;&gt;""), --(Selection!$Z$5:$Z$9&lt;&gt;"")) </t>
  </si>
  <si>
    <t>I need to create a dropdown list that pulls data from column Z. Column Z has the following formula in it: =IF(Y5="YES", S5, ""). The challenge is that when there are more than two filled cells, I want to exclude the first two filled cells with data from S5 and then only include and use only the additional filled cells. There are five sections that this needs to be applied to: Section 1:rows 5-9, Section 2: rows 13-34, Section 3: 36-42, Section 4: 46-54, Section 5: 56-73. And from these five sections, the dropdown list is created.</t>
  </si>
  <si>
    <t>Communications Dropdown</t>
  </si>
  <si>
    <t>Humanities Dropdown</t>
  </si>
  <si>
    <t>Mathematics Dropdown</t>
  </si>
  <si>
    <t>Social Sciences Dropdown</t>
  </si>
  <si>
    <t>Natural Sciences Dropdown</t>
  </si>
  <si>
    <t>Combined List</t>
  </si>
  <si>
    <t>Create Video</t>
  </si>
  <si>
    <t>To do:</t>
  </si>
  <si>
    <t>Language in directions section from Lori</t>
  </si>
  <si>
    <t>ADDITIONAL REQUIREMENTS NEEDED</t>
  </si>
  <si>
    <r>
      <t xml:space="preserve">Foundation Area 
</t>
    </r>
    <r>
      <rPr>
        <b/>
        <sz val="12"/>
        <color rgb="FFFFFF00"/>
        <rFont val="Aptos Narrow"/>
        <family val="2"/>
        <scheme val="minor"/>
      </rPr>
      <t>(2 Courses Per Area)</t>
    </r>
  </si>
  <si>
    <t>SC Direct PR</t>
  </si>
  <si>
    <t>è</t>
  </si>
  <si>
    <t>Check Red Boxes to see if any additional courses apply to help satisfy a Foundation Area.  If courses appears, select the one that fits the foundation area.</t>
  </si>
  <si>
    <t>Truncated List-&gt;</t>
  </si>
  <si>
    <t>Change Log:</t>
  </si>
  <si>
    <t>Add more lines to each section</t>
  </si>
  <si>
    <t xml:space="preserve">Add free response to Dual Enrollment </t>
  </si>
  <si>
    <t>Item</t>
  </si>
  <si>
    <t>Requested By:</t>
  </si>
  <si>
    <t>Summer Bernini</t>
  </si>
  <si>
    <t>LIT 1000?</t>
  </si>
  <si>
    <t>A 2nd math course for which a Florida state math core (♦) course is a direct prerequisite:</t>
  </si>
  <si>
    <t>A 2nd science course for which a Florida state science core (♦) course is a direct prerequisite:</t>
  </si>
  <si>
    <t>ADDITIONAL DUAL ENROLLMENT COURSEWORK NOT LISTED ABOVE</t>
  </si>
  <si>
    <t>This section will not find equivalencies, but enter an additional classes you took so it can be reviewed by an advisor.</t>
  </si>
  <si>
    <t>College or University</t>
  </si>
  <si>
    <t>Course (Enter Number and Name)</t>
  </si>
  <si>
    <t>Foundation Area</t>
  </si>
  <si>
    <t>A second communication course for which ENC 1101 (♦) is a direct prerequisite:</t>
  </si>
  <si>
    <t>NAME (FIRST, LAST:</t>
  </si>
  <si>
    <t>UCF EMAIL ADDRESS:</t>
  </si>
  <si>
    <t>UCF ID (7 Digits):</t>
  </si>
  <si>
    <t>MAJOR:</t>
  </si>
  <si>
    <t>CHM 2046 &amp; CHM 2046L</t>
  </si>
  <si>
    <t>Completed?</t>
  </si>
  <si>
    <t>Business</t>
  </si>
  <si>
    <t>Have it remove duplicate usage in the dropdowns when it is used somewhere else.</t>
  </si>
  <si>
    <t>If you have a bunch more, enter the ones most relevant to your major in the cells above.</t>
  </si>
  <si>
    <t xml:space="preserve">Interdisciplinary Environmental Studies                                                                      </t>
  </si>
  <si>
    <t>ARH 2050 and ARH 1000</t>
  </si>
  <si>
    <t>Pete Wallace</t>
  </si>
  <si>
    <t>LIT 1005 Applying to several sections - see notes to the right</t>
  </si>
  <si>
    <t>LIT 1005:</t>
  </si>
  <si>
    <t>Cherie Brinkman in COS reached out this past Friday afternoon with a question on how AP credit may be applied to GEP when a student scores a 4 or 5 on AP English Literature and Composition and is awarded credit for ENC 1101 and LIT 1005.  Dr. Bowen provided a quick response that I thought may be of interest to the broader ASC community given the changes in GEP for 2025/2026 and I’ve provided a paraphrased synopsis here:
1)	If the student doesn’t already have test/transfer credit for GEP 2 (ENC 1102), LIT 1005 may count toward this requirement with the caveat that some courses that have ENC 1102 as a pre-req may produce an enrollment error if the Enrollment Requirement Group in PeopleSoft isn’t set up to read LIT 1005 as an equivalent (or approved alternate).
2)	If the student has met GEP 2 (ENC 1102) already, LIT 1005 may count toward the newly named Humanities (previously known as Historical and Cultural) foundation.
3)	If the student has met GEP 2 and Humanities foundation, LIT 1005 may count as one of the two “additional” GEP course requirements.</t>
  </si>
  <si>
    <t>College Physics I Studio</t>
  </si>
  <si>
    <t>PHY2053C should state that it applies to Natural Sciences Foundation</t>
  </si>
  <si>
    <t>PHY2054C should state that it applies to Natural Sciences Foundation</t>
  </si>
  <si>
    <t>AP Environmental Sciences grants credit for EVR1001 and not ISC1051 (it was ISC1051 several years prior, where if I remember right, ISC1051 was granted if exams were taken before a certain date)”</t>
  </si>
  <si>
    <t>CECS</t>
  </si>
  <si>
    <t>CHM 1020 and 1020 Lab</t>
  </si>
  <si>
    <t>CHM 1020 is also listed as 1020C - lots of inconsistencies</t>
  </si>
  <si>
    <t>State Core PSY 2012 Only</t>
  </si>
  <si>
    <t>State Writing Requirement (SWR)</t>
  </si>
  <si>
    <t>State Math Requirement 
(SMR)</t>
  </si>
  <si>
    <t>State Writing Requirement</t>
  </si>
  <si>
    <t>State Math Requirement</t>
  </si>
  <si>
    <t>State Math Req. MAC 2311 Only</t>
  </si>
  <si>
    <t>V2.0</t>
  </si>
  <si>
    <t>Deleted SYG 2000 from GEP Sheet</t>
  </si>
  <si>
    <t>Updated all Gordon Rules with SWR and SMR</t>
  </si>
  <si>
    <t>Updated SYG 2000 in lists to say "Not used for GEP."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</si>
</sst>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Aptos Narrow"/>
      <family val="2"/>
      <scheme val="minor"/>
    </font>
    <font>
      <b/>
      <sz val="11"/>
      <color theme="1"/>
      <name val="Aptos Narrow"/>
      <family val="2"/>
      <scheme val="minor"/>
    </font>
    <font>
      <sz val="8"/>
      <name val="Aptos Narrow"/>
      <family val="2"/>
      <scheme val="minor"/>
    </font>
    <font>
      <b/>
      <sz val="18"/>
      <color theme="0"/>
      <name val="Aptos Narrow"/>
      <family val="2"/>
      <scheme val="minor"/>
    </font>
    <font>
      <b/>
      <sz val="11"/>
      <color theme="0"/>
      <name val="Aptos Narrow"/>
      <family val="2"/>
      <scheme val="minor"/>
    </font>
    <font>
      <sz val="14"/>
      <color theme="1"/>
      <name val="Aptos Narrow"/>
      <family val="2"/>
      <scheme val="minor"/>
    </font>
    <font>
      <b/>
      <sz val="14"/>
      <color theme="0"/>
      <name val="Aptos Narrow"/>
      <family val="2"/>
      <scheme val="minor"/>
    </font>
    <font>
      <b/>
      <sz val="14"/>
      <color rgb="FFFFFF00"/>
      <name val="Aptos Narrow"/>
      <family val="2"/>
      <scheme val="minor"/>
    </font>
    <font>
      <b/>
      <sz val="14"/>
      <name val="Aptos Narrow"/>
      <family val="2"/>
      <scheme val="minor"/>
    </font>
    <font>
      <b/>
      <i/>
      <sz val="14"/>
      <color theme="0"/>
      <name val="Aptos Narrow"/>
      <family val="2"/>
      <scheme val="minor"/>
    </font>
    <font>
      <b/>
      <sz val="12"/>
      <color rgb="FFFFFF00"/>
      <name val="Aptos Narrow"/>
      <family val="2"/>
      <scheme val="minor"/>
    </font>
    <font>
      <sz val="18"/>
      <color rgb="FFFF0000"/>
      <name val="Aptos Narrow"/>
      <family val="2"/>
      <scheme val="minor"/>
    </font>
    <font>
      <sz val="11"/>
      <color rgb="FFFF0000"/>
      <name val="Aptos Narrow"/>
      <family val="2"/>
      <scheme val="minor"/>
    </font>
    <font>
      <sz val="11"/>
      <color rgb="FFFF0000"/>
      <name val="Wingdings"/>
      <charset val="2"/>
    </font>
    <font>
      <sz val="9"/>
      <color indexed="81"/>
      <name val="Tahoma"/>
      <family val="2"/>
    </font>
    <font>
      <b/>
      <sz val="9"/>
      <color indexed="81"/>
      <name val="Tahoma"/>
      <family val="2"/>
    </font>
    <font>
      <sz val="11"/>
      <color rgb="FF212121"/>
      <name val="Aptos Narrow"/>
      <family val="2"/>
      <scheme val="minor"/>
    </font>
  </fonts>
  <fills count="15">
    <fill>
      <patternFill patternType="none"/>
    </fill>
    <fill>
      <patternFill patternType="gray125"/>
    </fill>
    <fill>
      <patternFill patternType="solid">
        <fgColor rgb="FF0070C0"/>
        <bgColor indexed="64"/>
      </patternFill>
    </fill>
    <fill>
      <patternFill patternType="solid">
        <fgColor theme="4" tint="0.59996337778862885"/>
        <bgColor indexed="64"/>
      </patternFill>
    </fill>
    <fill>
      <patternFill patternType="solid">
        <fgColor theme="3" tint="0.89996032593768116"/>
        <bgColor indexed="64"/>
      </patternFill>
    </fill>
    <fill>
      <patternFill patternType="solid">
        <fgColor theme="1" tint="0.34998626667073579"/>
        <bgColor indexed="64"/>
      </patternFill>
    </fill>
    <fill>
      <patternFill patternType="solid">
        <fgColor rgb="FFFFCCFF"/>
        <bgColor indexed="64"/>
      </patternFill>
    </fill>
    <fill>
      <patternFill patternType="solid">
        <fgColor theme="1"/>
        <bgColor indexed="64"/>
      </patternFill>
    </fill>
    <fill>
      <patternFill patternType="solid">
        <fgColor rgb="FFFFFFCC"/>
        <bgColor indexed="64"/>
      </patternFill>
    </fill>
    <fill>
      <patternFill patternType="solid">
        <fgColor rgb="FFFFFF99"/>
        <bgColor indexed="64"/>
      </patternFill>
    </fill>
    <fill>
      <patternFill patternType="solid">
        <fgColor theme="1" tint="0.499984740745262"/>
        <bgColor indexed="64"/>
      </patternFill>
    </fill>
    <fill>
      <patternFill patternType="solid">
        <fgColor rgb="FFFFFF00"/>
        <bgColor indexed="64"/>
      </patternFill>
    </fill>
    <fill>
      <patternFill patternType="lightGray">
        <bgColor rgb="FFFFFFCC"/>
      </patternFill>
    </fill>
    <fill>
      <patternFill patternType="lightGray">
        <bgColor rgb="FFFFFF99"/>
      </patternFill>
    </fill>
    <fill>
      <patternFill patternType="solid">
        <fgColor theme="3" tint="9.9978637043366805E-2"/>
        <bgColor indexed="64"/>
      </patternFill>
    </fill>
  </fills>
  <borders count="66">
    <border>
      <left/>
      <right/>
      <top/>
      <bottom/>
      <diagonal/>
    </border>
    <border>
      <left style="medium">
        <color theme="7" tint="-0.24994659260841701"/>
      </left>
      <right/>
      <top style="medium">
        <color theme="7" tint="-0.24994659260841701"/>
      </top>
      <bottom style="thin">
        <color theme="7" tint="-0.24994659260841701"/>
      </bottom>
      <diagonal/>
    </border>
    <border>
      <left/>
      <right/>
      <top style="medium">
        <color theme="7" tint="-0.24994659260841701"/>
      </top>
      <bottom style="thin">
        <color theme="7" tint="-0.24994659260841701"/>
      </bottom>
      <diagonal/>
    </border>
    <border>
      <left/>
      <right style="medium">
        <color theme="7" tint="-0.24994659260841701"/>
      </right>
      <top style="medium">
        <color theme="7" tint="-0.24994659260841701"/>
      </top>
      <bottom style="thin">
        <color theme="7" tint="-0.24994659260841701"/>
      </bottom>
      <diagonal/>
    </border>
    <border>
      <left style="medium">
        <color theme="7" tint="-0.24994659260841701"/>
      </left>
      <right/>
      <top style="thin">
        <color theme="7" tint="-0.24994659260841701"/>
      </top>
      <bottom style="thin">
        <color theme="7" tint="-0.24994659260841701"/>
      </bottom>
      <diagonal/>
    </border>
    <border>
      <left/>
      <right/>
      <top style="thin">
        <color theme="7" tint="-0.24994659260841701"/>
      </top>
      <bottom style="thin">
        <color theme="7" tint="-0.24994659260841701"/>
      </bottom>
      <diagonal/>
    </border>
    <border>
      <left/>
      <right style="medium">
        <color theme="7" tint="-0.24994659260841701"/>
      </right>
      <top style="thin">
        <color theme="7" tint="-0.24994659260841701"/>
      </top>
      <bottom style="thin">
        <color theme="7" tint="-0.24994659260841701"/>
      </bottom>
      <diagonal/>
    </border>
    <border>
      <left/>
      <right/>
      <top style="thin">
        <color theme="7" tint="-0.24994659260841701"/>
      </top>
      <bottom style="medium">
        <color theme="7" tint="-0.24994659260841701"/>
      </bottom>
      <diagonal/>
    </border>
    <border>
      <left/>
      <right style="medium">
        <color theme="7" tint="-0.24994659260841701"/>
      </right>
      <top style="thin">
        <color theme="7" tint="-0.24994659260841701"/>
      </top>
      <bottom style="medium">
        <color theme="7" tint="-0.24994659260841701"/>
      </bottom>
      <diagonal/>
    </border>
    <border>
      <left/>
      <right/>
      <top style="medium">
        <color theme="7" tint="-0.24994659260841701"/>
      </top>
      <bottom/>
      <diagonal/>
    </border>
    <border>
      <left/>
      <right/>
      <top/>
      <bottom style="thin">
        <color theme="7" tint="-0.24994659260841701"/>
      </bottom>
      <diagonal/>
    </border>
    <border>
      <left/>
      <right style="medium">
        <color theme="7" tint="-0.24994659260841701"/>
      </right>
      <top/>
      <bottom style="thin">
        <color theme="7" tint="-0.24994659260841701"/>
      </bottom>
      <diagonal/>
    </border>
    <border>
      <left/>
      <right style="medium">
        <color theme="7" tint="-0.24994659260841701"/>
      </right>
      <top style="thin">
        <color theme="7" tint="-0.24994659260841701"/>
      </top>
      <bottom/>
      <diagonal/>
    </border>
    <border>
      <left/>
      <right/>
      <top style="medium">
        <color auto="1"/>
      </top>
      <bottom/>
      <diagonal/>
    </border>
    <border>
      <left/>
      <right/>
      <top style="thin">
        <color auto="1"/>
      </top>
      <bottom style="thin">
        <color auto="1"/>
      </bottom>
      <diagonal/>
    </border>
    <border>
      <left/>
      <right style="medium">
        <color auto="1"/>
      </right>
      <top style="thin">
        <color auto="1"/>
      </top>
      <bottom style="thin">
        <color auto="1"/>
      </bottom>
      <diagonal/>
    </border>
    <border>
      <left/>
      <right/>
      <top style="thin">
        <color auto="1"/>
      </top>
      <bottom/>
      <diagonal/>
    </border>
    <border>
      <left/>
      <right style="medium">
        <color auto="1"/>
      </right>
      <top style="thin">
        <color auto="1"/>
      </top>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auto="1"/>
      </left>
      <right style="thin">
        <color auto="1"/>
      </right>
      <top style="medium">
        <color auto="1"/>
      </top>
      <bottom/>
      <diagonal/>
    </border>
    <border>
      <left style="thin">
        <color auto="1"/>
      </left>
      <right style="thin">
        <color auto="1"/>
      </right>
      <top style="thin">
        <color auto="1"/>
      </top>
      <bottom/>
      <diagonal/>
    </border>
    <border>
      <left style="thin">
        <color auto="1"/>
      </left>
      <right style="thin">
        <color auto="1"/>
      </right>
      <top style="thick">
        <color auto="1"/>
      </top>
      <bottom style="thick">
        <color auto="1"/>
      </bottom>
      <diagonal/>
    </border>
    <border>
      <left style="thin">
        <color auto="1"/>
      </left>
      <right style="thin">
        <color auto="1"/>
      </right>
      <top/>
      <bottom/>
      <diagonal/>
    </border>
    <border>
      <left style="thin">
        <color auto="1"/>
      </left>
      <right/>
      <top style="thick">
        <color auto="1"/>
      </top>
      <bottom style="thick">
        <color auto="1"/>
      </bottom>
      <diagonal/>
    </border>
    <border>
      <left style="thin">
        <color auto="1"/>
      </left>
      <right/>
      <top/>
      <bottom/>
      <diagonal/>
    </border>
    <border>
      <left style="thin">
        <color auto="1"/>
      </left>
      <right style="thin">
        <color auto="1"/>
      </right>
      <top style="thick">
        <color auto="1"/>
      </top>
      <bottom/>
      <diagonal/>
    </border>
    <border>
      <left style="thin">
        <color auto="1"/>
      </left>
      <right style="thin">
        <color auto="1"/>
      </right>
      <top style="thin">
        <color auto="1"/>
      </top>
      <bottom style="thick">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style="thin">
        <color auto="1"/>
      </top>
      <bottom style="thin">
        <color auto="1"/>
      </bottom>
      <diagonal/>
    </border>
    <border>
      <left style="medium">
        <color auto="1"/>
      </left>
      <right/>
      <top style="thin">
        <color auto="1"/>
      </top>
      <bottom/>
      <diagonal/>
    </border>
    <border>
      <left style="thick">
        <color auto="1"/>
      </left>
      <right/>
      <top style="medium">
        <color auto="1"/>
      </top>
      <bottom/>
      <diagonal/>
    </border>
    <border>
      <left style="thin">
        <color auto="1"/>
      </left>
      <right style="thick">
        <color auto="1"/>
      </right>
      <top style="medium">
        <color auto="1"/>
      </top>
      <bottom/>
      <diagonal/>
    </border>
    <border>
      <left style="thick">
        <color auto="1"/>
      </left>
      <right/>
      <top style="thin">
        <color auto="1"/>
      </top>
      <bottom/>
      <diagonal/>
    </border>
    <border>
      <left style="thin">
        <color auto="1"/>
      </left>
      <right style="thick">
        <color auto="1"/>
      </right>
      <top/>
      <bottom style="thick">
        <color auto="1"/>
      </bottom>
      <diagonal/>
    </border>
    <border>
      <left/>
      <right style="thick">
        <color auto="1"/>
      </right>
      <top/>
      <bottom/>
      <diagonal/>
    </border>
    <border>
      <left/>
      <right style="thick">
        <color auto="1"/>
      </right>
      <top style="thin">
        <color auto="1"/>
      </top>
      <bottom/>
      <diagonal/>
    </border>
    <border>
      <left style="thin">
        <color auto="1"/>
      </left>
      <right style="thick">
        <color auto="1"/>
      </right>
      <top style="thick">
        <color auto="1"/>
      </top>
      <bottom/>
      <diagonal/>
    </border>
    <border>
      <left style="thin">
        <color auto="1"/>
      </left>
      <right style="thick">
        <color auto="1"/>
      </right>
      <top style="thin">
        <color auto="1"/>
      </top>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style="thick">
        <color rgb="FFFF0000"/>
      </left>
      <right style="thick">
        <color rgb="FFFF0000"/>
      </right>
      <top style="thick">
        <color rgb="FFFF0000"/>
      </top>
      <bottom style="thick">
        <color rgb="FFFF0000"/>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style="thin">
        <color auto="1"/>
      </right>
      <top style="thin">
        <color auto="1"/>
      </top>
      <bottom style="thin">
        <color auto="1"/>
      </bottom>
      <diagonal/>
    </border>
    <border>
      <left style="medium">
        <color rgb="FFFF0000"/>
      </left>
      <right style="thin">
        <color auto="1"/>
      </right>
      <top style="medium">
        <color rgb="FFFF0000"/>
      </top>
      <bottom style="thin">
        <color auto="1"/>
      </bottom>
      <diagonal/>
    </border>
    <border>
      <left style="thin">
        <color auto="1"/>
      </left>
      <right style="medium">
        <color rgb="FFFF0000"/>
      </right>
      <top style="medium">
        <color rgb="FFFF0000"/>
      </top>
      <bottom style="thin">
        <color auto="1"/>
      </bottom>
      <diagonal/>
    </border>
    <border>
      <left style="medium">
        <color rgb="FFFF0000"/>
      </left>
      <right style="thin">
        <color auto="1"/>
      </right>
      <top style="thin">
        <color auto="1"/>
      </top>
      <bottom style="medium">
        <color rgb="FFFF0000"/>
      </bottom>
      <diagonal/>
    </border>
    <border>
      <left style="thin">
        <color auto="1"/>
      </left>
      <right style="medium">
        <color rgb="FFFF0000"/>
      </right>
      <top style="thin">
        <color auto="1"/>
      </top>
      <bottom style="medium">
        <color rgb="FFFF0000"/>
      </bottom>
      <diagonal/>
    </border>
    <border>
      <left style="medium">
        <color theme="7" tint="-0.24994659260841701"/>
      </left>
      <right/>
      <top style="thin">
        <color theme="7" tint="-0.24994659260841701"/>
      </top>
      <bottom/>
      <diagonal/>
    </border>
    <border>
      <left/>
      <right/>
      <top style="thin">
        <color theme="7" tint="-0.24994659260841701"/>
      </top>
      <bottom/>
      <diagonal/>
    </border>
    <border>
      <left style="medium">
        <color rgb="FFFF0000"/>
      </left>
      <right/>
      <top style="medium">
        <color rgb="FFFF0000"/>
      </top>
      <bottom style="thin">
        <color theme="7" tint="-0.24994659260841701"/>
      </bottom>
      <diagonal/>
    </border>
    <border>
      <left/>
      <right style="medium">
        <color rgb="FFFF0000"/>
      </right>
      <top style="medium">
        <color rgb="FFFF0000"/>
      </top>
      <bottom style="thin">
        <color theme="7" tint="-0.24994659260841701"/>
      </bottom>
      <diagonal/>
    </border>
    <border>
      <left style="medium">
        <color rgb="FFFF0000"/>
      </left>
      <right/>
      <top style="thin">
        <color theme="7" tint="-0.24994659260841701"/>
      </top>
      <bottom style="thin">
        <color theme="7" tint="-0.24994659260841701"/>
      </bottom>
      <diagonal/>
    </border>
    <border>
      <left/>
      <right style="medium">
        <color rgb="FFFF0000"/>
      </right>
      <top style="thin">
        <color theme="7" tint="-0.24994659260841701"/>
      </top>
      <bottom style="thin">
        <color theme="7" tint="-0.24994659260841701"/>
      </bottom>
      <diagonal/>
    </border>
    <border>
      <left style="medium">
        <color rgb="FFFF0000"/>
      </left>
      <right/>
      <top style="thin">
        <color theme="7" tint="-0.24994659260841701"/>
      </top>
      <bottom style="medium">
        <color rgb="FFFF0000"/>
      </bottom>
      <diagonal/>
    </border>
    <border>
      <left/>
      <right style="medium">
        <color rgb="FFFF0000"/>
      </right>
      <top style="thin">
        <color theme="7" tint="-0.24994659260841701"/>
      </top>
      <bottom style="medium">
        <color rgb="FFFF0000"/>
      </bottom>
      <diagonal/>
    </border>
    <border>
      <left/>
      <right/>
      <top style="medium">
        <color rgb="FFFF0000"/>
      </top>
      <bottom style="thin">
        <color theme="7" tint="-0.24994659260841701"/>
      </bottom>
      <diagonal/>
    </border>
    <border>
      <left/>
      <right/>
      <top style="thin">
        <color theme="7" tint="-0.24994659260841701"/>
      </top>
      <bottom style="medium">
        <color rgb="FFFF0000"/>
      </bottom>
      <diagonal/>
    </border>
  </borders>
  <cellStyleXfs count="1">
    <xf numFmtId="0" fontId="0" fillId="0" borderId="0"/>
  </cellStyleXfs>
  <cellXfs count="183">
    <xf numFmtId="0" fontId="0" fillId="0" borderId="0" xfId="0"/>
    <xf numFmtId="0" fontId="1" fillId="0" borderId="0" xfId="0" applyFont="1" applyAlignment="1">
      <alignment horizontal="center" vertical="center"/>
    </xf>
    <xf numFmtId="0" fontId="0" fillId="0" borderId="0" xfId="0" applyAlignment="1">
      <alignment horizontal="center"/>
    </xf>
    <xf numFmtId="0" fontId="1" fillId="0" borderId="0" xfId="0" applyFont="1" applyAlignment="1">
      <alignment horizontal="center"/>
    </xf>
    <xf numFmtId="0" fontId="1" fillId="0" borderId="0" xfId="0" applyFont="1"/>
    <xf numFmtId="49" fontId="0" fillId="0" borderId="0" xfId="0" applyNumberFormat="1"/>
    <xf numFmtId="49" fontId="0" fillId="0" borderId="0" xfId="0" applyNumberFormat="1" applyAlignment="1">
      <alignment horizontal="right"/>
    </xf>
    <xf numFmtId="0" fontId="0" fillId="0" borderId="5" xfId="0" applyBorder="1"/>
    <xf numFmtId="0" fontId="1" fillId="2" borderId="2" xfId="0" applyFont="1" applyFill="1" applyBorder="1" applyAlignment="1">
      <alignment horizontal="centerContinuous"/>
    </xf>
    <xf numFmtId="0" fontId="0" fillId="2" borderId="3" xfId="0" applyFill="1" applyBorder="1" applyAlignment="1">
      <alignment horizontal="centerContinuous"/>
    </xf>
    <xf numFmtId="0" fontId="1" fillId="2" borderId="4" xfId="0" applyFont="1" applyFill="1" applyBorder="1" applyAlignment="1">
      <alignment horizontal="centerContinuous"/>
    </xf>
    <xf numFmtId="0" fontId="1" fillId="2" borderId="5" xfId="0" applyFont="1" applyFill="1" applyBorder="1" applyAlignment="1">
      <alignment horizontal="centerContinuous"/>
    </xf>
    <xf numFmtId="0" fontId="0" fillId="2" borderId="6" xfId="0" applyFill="1" applyBorder="1" applyAlignment="1">
      <alignment horizontal="centerContinuous"/>
    </xf>
    <xf numFmtId="0" fontId="1" fillId="3" borderId="5" xfId="0" applyFont="1" applyFill="1" applyBorder="1" applyAlignment="1">
      <alignment horizontal="center"/>
    </xf>
    <xf numFmtId="0" fontId="0" fillId="4" borderId="5" xfId="0" applyFill="1" applyBorder="1"/>
    <xf numFmtId="0" fontId="0" fillId="4" borderId="7" xfId="0" applyFill="1" applyBorder="1"/>
    <xf numFmtId="49" fontId="0" fillId="0" borderId="0" xfId="0" applyNumberFormat="1" applyAlignment="1">
      <alignment horizontal="center" vertical="center"/>
    </xf>
    <xf numFmtId="0" fontId="0" fillId="5" borderId="0" xfId="0" applyFill="1"/>
    <xf numFmtId="49" fontId="1" fillId="0" borderId="0" xfId="0" applyNumberFormat="1" applyFont="1" applyAlignment="1">
      <alignment horizontal="center" vertical="center"/>
    </xf>
    <xf numFmtId="0" fontId="0" fillId="4" borderId="0" xfId="0" applyFill="1" applyAlignment="1">
      <alignment horizontal="left"/>
    </xf>
    <xf numFmtId="0" fontId="0" fillId="0" borderId="0" xfId="0" applyAlignment="1">
      <alignment horizontal="left"/>
    </xf>
    <xf numFmtId="0" fontId="3" fillId="2" borderId="1" xfId="0" applyFont="1" applyFill="1" applyBorder="1" applyAlignment="1">
      <alignment horizontal="centerContinuous"/>
    </xf>
    <xf numFmtId="0" fontId="0" fillId="2" borderId="0" xfId="0" applyFill="1" applyAlignment="1">
      <alignment horizontal="centerContinuous"/>
    </xf>
    <xf numFmtId="0" fontId="0" fillId="2" borderId="12" xfId="0" applyFill="1" applyBorder="1" applyAlignment="1">
      <alignment horizontal="centerContinuous"/>
    </xf>
    <xf numFmtId="0" fontId="1" fillId="3" borderId="5" xfId="0" applyFont="1" applyFill="1" applyBorder="1" applyAlignment="1">
      <alignment horizontal="centerContinuous" vertical="center"/>
    </xf>
    <xf numFmtId="0" fontId="1" fillId="3" borderId="6" xfId="0" applyFont="1" applyFill="1" applyBorder="1" applyAlignment="1">
      <alignment horizontal="centerContinuous"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4" borderId="5" xfId="0" applyFill="1" applyBorder="1" applyAlignment="1">
      <alignment horizontal="center" vertical="center"/>
    </xf>
    <xf numFmtId="0" fontId="0" fillId="4" borderId="6" xfId="0" applyFill="1"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4" borderId="7" xfId="0" applyFill="1" applyBorder="1" applyAlignment="1">
      <alignment horizontal="center" vertical="center"/>
    </xf>
    <xf numFmtId="0" fontId="0" fillId="4" borderId="8" xfId="0" applyFill="1" applyBorder="1" applyAlignment="1">
      <alignment horizontal="center" vertical="center"/>
    </xf>
    <xf numFmtId="0" fontId="0" fillId="0" borderId="5"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4" borderId="5" xfId="0" applyFill="1" applyBorder="1" applyAlignment="1">
      <alignment horizontal="center"/>
    </xf>
    <xf numFmtId="0" fontId="0" fillId="4" borderId="6" xfId="0" applyFill="1" applyBorder="1" applyAlignment="1">
      <alignment horizontal="center"/>
    </xf>
    <xf numFmtId="0" fontId="0" fillId="0" borderId="6" xfId="0"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0" borderId="0" xfId="0" applyAlignment="1">
      <alignment horizontal="center" vertical="center"/>
    </xf>
    <xf numFmtId="0" fontId="0" fillId="4" borderId="5" xfId="0" applyFill="1" applyBorder="1" applyAlignment="1">
      <alignment horizontal="left" vertical="center"/>
    </xf>
    <xf numFmtId="0" fontId="0" fillId="8" borderId="16" xfId="0" applyFill="1" applyBorder="1"/>
    <xf numFmtId="0" fontId="0" fillId="6" borderId="16" xfId="0" applyFill="1" applyBorder="1"/>
    <xf numFmtId="0" fontId="0" fillId="8" borderId="17" xfId="0" applyFill="1" applyBorder="1"/>
    <xf numFmtId="0" fontId="0" fillId="9" borderId="16" xfId="0" applyFill="1" applyBorder="1"/>
    <xf numFmtId="0" fontId="0" fillId="9" borderId="17" xfId="0" applyFill="1" applyBorder="1"/>
    <xf numFmtId="0" fontId="6" fillId="10" borderId="16" xfId="0" applyFont="1" applyFill="1" applyBorder="1"/>
    <xf numFmtId="0" fontId="7" fillId="7" borderId="13" xfId="0" applyFont="1" applyFill="1" applyBorder="1" applyAlignment="1">
      <alignment horizontal="center" vertical="center" wrapText="1"/>
    </xf>
    <xf numFmtId="0" fontId="6" fillId="10" borderId="18" xfId="0" applyFont="1" applyFill="1" applyBorder="1" applyAlignment="1">
      <alignment horizontal="center" vertical="center"/>
    </xf>
    <xf numFmtId="0" fontId="5" fillId="10" borderId="18" xfId="0" applyFont="1" applyFill="1" applyBorder="1"/>
    <xf numFmtId="0" fontId="6" fillId="10" borderId="19" xfId="0" applyFont="1" applyFill="1" applyBorder="1"/>
    <xf numFmtId="0" fontId="7" fillId="7" borderId="20" xfId="0" applyFont="1" applyFill="1" applyBorder="1" applyAlignment="1">
      <alignment horizontal="center" vertical="center" wrapText="1"/>
    </xf>
    <xf numFmtId="0" fontId="7" fillId="7" borderId="21" xfId="0" applyFont="1" applyFill="1" applyBorder="1" applyAlignment="1">
      <alignment horizontal="centerContinuous" vertical="center"/>
    </xf>
    <xf numFmtId="0" fontId="7" fillId="7" borderId="21" xfId="0" applyFont="1" applyFill="1" applyBorder="1" applyAlignment="1">
      <alignment horizontal="centerContinuous"/>
    </xf>
    <xf numFmtId="0" fontId="8" fillId="11" borderId="22" xfId="0" applyFont="1" applyFill="1" applyBorder="1" applyAlignment="1">
      <alignment horizontal="center" vertical="center"/>
    </xf>
    <xf numFmtId="0" fontId="6" fillId="10" borderId="22" xfId="0" applyFont="1" applyFill="1" applyBorder="1" applyAlignment="1">
      <alignment horizontal="center" vertical="center"/>
    </xf>
    <xf numFmtId="0" fontId="0" fillId="8" borderId="23" xfId="0" applyFill="1" applyBorder="1" applyAlignment="1">
      <alignment horizontal="center" vertical="center"/>
    </xf>
    <xf numFmtId="0" fontId="0" fillId="9" borderId="21" xfId="0" applyFill="1" applyBorder="1" applyAlignment="1">
      <alignment horizontal="center" vertical="center"/>
    </xf>
    <xf numFmtId="0" fontId="0" fillId="9" borderId="21" xfId="0" applyFill="1" applyBorder="1" applyAlignment="1">
      <alignment horizontal="center"/>
    </xf>
    <xf numFmtId="0" fontId="0" fillId="8" borderId="21" xfId="0" applyFill="1" applyBorder="1" applyAlignment="1">
      <alignment horizontal="center" vertical="center"/>
    </xf>
    <xf numFmtId="0" fontId="0" fillId="8" borderId="21" xfId="0" applyFill="1" applyBorder="1" applyAlignment="1">
      <alignment horizontal="center"/>
    </xf>
    <xf numFmtId="0" fontId="5" fillId="7" borderId="16" xfId="0" applyFont="1" applyFill="1" applyBorder="1"/>
    <xf numFmtId="0" fontId="9" fillId="10" borderId="24" xfId="0" applyFont="1" applyFill="1" applyBorder="1" applyAlignment="1">
      <alignment vertical="center"/>
    </xf>
    <xf numFmtId="0" fontId="0" fillId="9" borderId="16" xfId="0" applyFill="1" applyBorder="1" applyAlignment="1">
      <alignment wrapText="1"/>
    </xf>
    <xf numFmtId="0" fontId="0" fillId="8" borderId="16" xfId="0" applyFill="1" applyBorder="1" applyAlignment="1">
      <alignment wrapText="1"/>
    </xf>
    <xf numFmtId="0" fontId="0" fillId="9" borderId="21" xfId="0" applyFill="1" applyBorder="1" applyAlignment="1">
      <alignment horizontal="center" vertical="center" wrapText="1"/>
    </xf>
    <xf numFmtId="0" fontId="0" fillId="8" borderId="23" xfId="0" applyFill="1" applyBorder="1" applyAlignment="1">
      <alignment horizontal="center" vertical="center" wrapText="1"/>
    </xf>
    <xf numFmtId="0" fontId="0" fillId="12" borderId="23" xfId="0" applyFill="1" applyBorder="1" applyAlignment="1">
      <alignment horizontal="center" vertical="center"/>
    </xf>
    <xf numFmtId="0" fontId="0" fillId="12" borderId="23" xfId="0" applyFill="1" applyBorder="1" applyAlignment="1">
      <alignment horizontal="center"/>
    </xf>
    <xf numFmtId="0" fontId="0" fillId="13" borderId="21" xfId="0" applyFill="1" applyBorder="1" applyAlignment="1">
      <alignment horizontal="center" vertical="center"/>
    </xf>
    <xf numFmtId="0" fontId="0" fillId="13" borderId="21" xfId="0" applyFill="1" applyBorder="1" applyAlignment="1">
      <alignment horizontal="center"/>
    </xf>
    <xf numFmtId="0" fontId="0" fillId="12" borderId="21" xfId="0" applyFill="1" applyBorder="1" applyAlignment="1">
      <alignment horizontal="center" vertical="center"/>
    </xf>
    <xf numFmtId="0" fontId="0" fillId="12" borderId="21" xfId="0" applyFill="1" applyBorder="1" applyAlignment="1">
      <alignment horizontal="center"/>
    </xf>
    <xf numFmtId="0" fontId="0" fillId="9" borderId="26" xfId="0" applyFill="1" applyBorder="1" applyAlignment="1">
      <alignment horizontal="center"/>
    </xf>
    <xf numFmtId="0" fontId="0" fillId="6" borderId="23" xfId="0" applyFill="1" applyBorder="1" applyAlignment="1">
      <alignment horizontal="center" vertical="center"/>
    </xf>
    <xf numFmtId="0" fontId="0" fillId="6" borderId="21" xfId="0" applyFill="1" applyBorder="1" applyAlignment="1">
      <alignment horizontal="center" vertical="center" wrapText="1"/>
    </xf>
    <xf numFmtId="0" fontId="0" fillId="6" borderId="21" xfId="0" applyFill="1" applyBorder="1" applyAlignment="1">
      <alignment horizontal="center" vertical="center"/>
    </xf>
    <xf numFmtId="0" fontId="0" fillId="0" borderId="0" xfId="0" applyAlignment="1">
      <alignment wrapText="1"/>
    </xf>
    <xf numFmtId="0" fontId="7" fillId="7" borderId="23" xfId="0" applyFont="1" applyFill="1" applyBorder="1" applyAlignment="1">
      <alignment horizontal="centerContinuous" vertical="center"/>
    </xf>
    <xf numFmtId="0" fontId="0" fillId="6" borderId="23" xfId="0" applyFill="1" applyBorder="1" applyAlignment="1">
      <alignment horizontal="center" vertical="center" wrapText="1"/>
    </xf>
    <xf numFmtId="0" fontId="0" fillId="0" borderId="0" xfId="0" applyAlignment="1">
      <alignment horizontal="center" vertical="center" wrapText="1"/>
    </xf>
    <xf numFmtId="0" fontId="0" fillId="9" borderId="30" xfId="0" applyFill="1" applyBorder="1"/>
    <xf numFmtId="0" fontId="0" fillId="9" borderId="14" xfId="0" applyFill="1" applyBorder="1"/>
    <xf numFmtId="0" fontId="0" fillId="9" borderId="15" xfId="0" applyFill="1" applyBorder="1"/>
    <xf numFmtId="0" fontId="0" fillId="0" borderId="28" xfId="0" applyBorder="1" applyAlignment="1">
      <alignment horizontal="center" vertical="center" wrapText="1"/>
    </xf>
    <xf numFmtId="0" fontId="0" fillId="0" borderId="13" xfId="0" applyBorder="1" applyAlignment="1">
      <alignment horizontal="center" vertical="center" wrapText="1"/>
    </xf>
    <xf numFmtId="0" fontId="0" fillId="0" borderId="29" xfId="0" applyBorder="1" applyAlignment="1">
      <alignment horizontal="center" vertical="center" wrapText="1"/>
    </xf>
    <xf numFmtId="0" fontId="0" fillId="8" borderId="31" xfId="0" applyFill="1" applyBorder="1"/>
    <xf numFmtId="0" fontId="0" fillId="9" borderId="31" xfId="0" applyFill="1" applyBorder="1"/>
    <xf numFmtId="0" fontId="0" fillId="9" borderId="14" xfId="0" applyFill="1" applyBorder="1" applyAlignment="1">
      <alignment wrapText="1"/>
    </xf>
    <xf numFmtId="0" fontId="7" fillId="7" borderId="32" xfId="0" applyFont="1" applyFill="1" applyBorder="1" applyAlignment="1">
      <alignment horizontal="center" vertical="center" wrapText="1"/>
    </xf>
    <xf numFmtId="0" fontId="5" fillId="7" borderId="34" xfId="0" applyFont="1" applyFill="1" applyBorder="1" applyAlignment="1">
      <alignment horizontal="center" vertical="center"/>
    </xf>
    <xf numFmtId="0" fontId="8" fillId="11" borderId="19" xfId="0" applyFont="1" applyFill="1" applyBorder="1"/>
    <xf numFmtId="0" fontId="5" fillId="9" borderId="34" xfId="0" applyFont="1" applyFill="1" applyBorder="1" applyAlignment="1">
      <alignment horizontal="center" vertical="center"/>
    </xf>
    <xf numFmtId="0" fontId="0" fillId="8" borderId="34" xfId="0" applyFill="1" applyBorder="1" applyAlignment="1">
      <alignment horizontal="center" vertical="center"/>
    </xf>
    <xf numFmtId="0" fontId="0" fillId="9" borderId="34" xfId="0" applyFill="1" applyBorder="1" applyAlignment="1">
      <alignment horizontal="center" vertical="center"/>
    </xf>
    <xf numFmtId="0" fontId="5" fillId="8" borderId="34" xfId="0" applyFont="1" applyFill="1" applyBorder="1" applyAlignment="1">
      <alignment horizontal="center" vertical="center"/>
    </xf>
    <xf numFmtId="0" fontId="0" fillId="8" borderId="40" xfId="0" applyFill="1" applyBorder="1" applyAlignment="1">
      <alignment horizontal="center" vertical="center"/>
    </xf>
    <xf numFmtId="0" fontId="0" fillId="8" borderId="42" xfId="0" applyFill="1" applyBorder="1" applyAlignment="1">
      <alignment horizontal="center"/>
    </xf>
    <xf numFmtId="0" fontId="0" fillId="8" borderId="43" xfId="0" applyFill="1" applyBorder="1"/>
    <xf numFmtId="0" fontId="0" fillId="6" borderId="43" xfId="0" applyFill="1" applyBorder="1"/>
    <xf numFmtId="0" fontId="5" fillId="7" borderId="33" xfId="0" applyFont="1" applyFill="1" applyBorder="1" applyAlignment="1">
      <alignment horizontal="center" vertical="center" wrapText="1"/>
    </xf>
    <xf numFmtId="0" fontId="5" fillId="7" borderId="35" xfId="0" applyFont="1" applyFill="1" applyBorder="1"/>
    <xf numFmtId="0" fontId="0" fillId="7" borderId="36" xfId="0" applyFill="1" applyBorder="1"/>
    <xf numFmtId="0" fontId="0" fillId="7" borderId="37" xfId="0" applyFill="1" applyBorder="1"/>
    <xf numFmtId="0" fontId="0" fillId="7" borderId="38" xfId="0" applyFill="1" applyBorder="1"/>
    <xf numFmtId="0" fontId="0" fillId="7" borderId="39" xfId="0" applyFill="1" applyBorder="1"/>
    <xf numFmtId="0" fontId="0" fillId="7" borderId="41" xfId="0" applyFill="1" applyBorder="1"/>
    <xf numFmtId="0" fontId="0" fillId="7" borderId="44" xfId="0" applyFill="1" applyBorder="1"/>
    <xf numFmtId="0" fontId="0" fillId="7" borderId="21" xfId="0" applyFill="1" applyBorder="1" applyAlignment="1">
      <alignment horizontal="center" vertical="center"/>
    </xf>
    <xf numFmtId="0" fontId="0" fillId="7" borderId="21" xfId="0" applyFill="1" applyBorder="1" applyAlignment="1">
      <alignment horizontal="center"/>
    </xf>
    <xf numFmtId="0" fontId="0" fillId="7" borderId="27" xfId="0" applyFill="1" applyBorder="1" applyAlignment="1">
      <alignment horizontal="center" vertical="center"/>
    </xf>
    <xf numFmtId="0" fontId="0" fillId="7" borderId="27" xfId="0" applyFill="1" applyBorder="1" applyAlignment="1">
      <alignment horizontal="center"/>
    </xf>
    <xf numFmtId="0" fontId="0" fillId="0" borderId="5" xfId="0" applyBorder="1" applyProtection="1">
      <protection locked="0"/>
    </xf>
    <xf numFmtId="0" fontId="0" fillId="4" borderId="5" xfId="0" applyFill="1" applyBorder="1" applyProtection="1">
      <protection locked="0"/>
    </xf>
    <xf numFmtId="0" fontId="0" fillId="8" borderId="45" xfId="0" applyFill="1" applyBorder="1" applyProtection="1">
      <protection locked="0"/>
    </xf>
    <xf numFmtId="0" fontId="0" fillId="9" borderId="45" xfId="0" applyFill="1" applyBorder="1" applyProtection="1">
      <protection locked="0"/>
    </xf>
    <xf numFmtId="0" fontId="12" fillId="11" borderId="0" xfId="0" applyFont="1" applyFill="1" applyAlignment="1">
      <alignment horizontal="right"/>
    </xf>
    <xf numFmtId="0" fontId="13" fillId="11" borderId="0" xfId="0" applyFont="1" applyFill="1" applyAlignment="1">
      <alignment horizontal="right"/>
    </xf>
    <xf numFmtId="0" fontId="0" fillId="0" borderId="0" xfId="0" applyAlignment="1">
      <alignment horizontal="right"/>
    </xf>
    <xf numFmtId="0" fontId="0" fillId="0" borderId="46" xfId="0" applyBorder="1"/>
    <xf numFmtId="0" fontId="0" fillId="0" borderId="47" xfId="0" applyBorder="1"/>
    <xf numFmtId="0" fontId="0" fillId="9" borderId="16" xfId="0" applyFill="1" applyBorder="1" applyAlignment="1">
      <alignment horizontal="centerContinuous" vertical="center" wrapText="1"/>
    </xf>
    <xf numFmtId="0" fontId="0" fillId="9" borderId="16" xfId="0" applyFill="1" applyBorder="1" applyAlignment="1">
      <alignment horizontal="centerContinuous" vertical="center"/>
    </xf>
    <xf numFmtId="0" fontId="0" fillId="9" borderId="0" xfId="0" applyFill="1" applyAlignment="1">
      <alignment horizontal="centerContinuous" vertical="center" wrapText="1"/>
    </xf>
    <xf numFmtId="0" fontId="0" fillId="8" borderId="16" xfId="0" applyFill="1" applyBorder="1" applyAlignment="1">
      <alignment horizontal="centerContinuous" vertical="center" wrapText="1"/>
    </xf>
    <xf numFmtId="0" fontId="0" fillId="8" borderId="16" xfId="0" applyFill="1" applyBorder="1" applyAlignment="1">
      <alignment horizontal="centerContinuous" vertical="center"/>
    </xf>
    <xf numFmtId="0" fontId="0" fillId="8" borderId="48" xfId="0" applyFill="1" applyBorder="1"/>
    <xf numFmtId="0" fontId="0" fillId="8" borderId="49" xfId="0" applyFill="1" applyBorder="1"/>
    <xf numFmtId="0" fontId="0" fillId="8" borderId="50" xfId="0" applyFill="1" applyBorder="1"/>
    <xf numFmtId="0" fontId="0" fillId="8" borderId="51" xfId="0" applyFill="1" applyBorder="1" applyAlignment="1">
      <alignment horizontal="centerContinuous" vertical="center"/>
    </xf>
    <xf numFmtId="0" fontId="0" fillId="8" borderId="51" xfId="0" applyFill="1" applyBorder="1"/>
    <xf numFmtId="0" fontId="4" fillId="10" borderId="16" xfId="0" applyFont="1" applyFill="1" applyBorder="1" applyAlignment="1">
      <alignment horizontal="centerContinuous" vertical="center" wrapText="1"/>
    </xf>
    <xf numFmtId="0" fontId="6" fillId="10" borderId="16" xfId="0" applyFont="1" applyFill="1" applyBorder="1" applyAlignment="1">
      <alignment horizontal="centerContinuous" vertical="center" wrapText="1"/>
    </xf>
    <xf numFmtId="0" fontId="6" fillId="10" borderId="16" xfId="0" applyFont="1" applyFill="1" applyBorder="1" applyAlignment="1">
      <alignment horizontal="centerContinuous" vertical="center"/>
    </xf>
    <xf numFmtId="0" fontId="6" fillId="10" borderId="23" xfId="0" applyFont="1" applyFill="1" applyBorder="1" applyAlignment="1">
      <alignment horizontal="centerContinuous" vertical="center"/>
    </xf>
    <xf numFmtId="0" fontId="9" fillId="10" borderId="25" xfId="0" applyFont="1" applyFill="1" applyBorder="1" applyAlignment="1">
      <alignment horizontal="centerContinuous" vertical="center"/>
    </xf>
    <xf numFmtId="0" fontId="5" fillId="10" borderId="0" xfId="0" applyFont="1" applyFill="1" applyAlignment="1">
      <alignment horizontal="centerContinuous" vertical="center"/>
    </xf>
    <xf numFmtId="0" fontId="6" fillId="10" borderId="0" xfId="0" applyFont="1" applyFill="1" applyAlignment="1">
      <alignment horizontal="centerContinuous" vertical="center"/>
    </xf>
    <xf numFmtId="0" fontId="6" fillId="10" borderId="36" xfId="0" applyFont="1" applyFill="1" applyBorder="1" applyAlignment="1">
      <alignment horizontal="centerContinuous" vertical="center"/>
    </xf>
    <xf numFmtId="0" fontId="3" fillId="14" borderId="1" xfId="0" applyFont="1" applyFill="1" applyBorder="1" applyAlignment="1">
      <alignment horizontal="centerContinuous"/>
    </xf>
    <xf numFmtId="0" fontId="1" fillId="14" borderId="2" xfId="0" applyFont="1" applyFill="1" applyBorder="1" applyAlignment="1">
      <alignment horizontal="centerContinuous"/>
    </xf>
    <xf numFmtId="0" fontId="0" fillId="14" borderId="3" xfId="0" applyFill="1" applyBorder="1" applyAlignment="1">
      <alignment horizontal="centerContinuous"/>
    </xf>
    <xf numFmtId="0" fontId="4" fillId="14" borderId="4" xfId="0" applyFont="1" applyFill="1" applyBorder="1" applyAlignment="1">
      <alignment horizontal="centerContinuous"/>
    </xf>
    <xf numFmtId="0" fontId="1" fillId="14" borderId="5" xfId="0" applyFont="1" applyFill="1" applyBorder="1" applyAlignment="1">
      <alignment horizontal="centerContinuous"/>
    </xf>
    <xf numFmtId="0" fontId="0" fillId="14" borderId="6" xfId="0" applyFill="1" applyBorder="1" applyAlignment="1">
      <alignment horizontal="centerContinuous"/>
    </xf>
    <xf numFmtId="0" fontId="0" fillId="0" borderId="9" xfId="0" applyBorder="1"/>
    <xf numFmtId="0" fontId="0" fillId="4" borderId="0" xfId="0" applyFill="1"/>
    <xf numFmtId="0" fontId="0" fillId="11" borderId="0" xfId="0" applyFill="1" applyAlignment="1">
      <alignment horizontal="center" vertical="center"/>
    </xf>
    <xf numFmtId="0" fontId="0" fillId="11" borderId="0" xfId="0" applyFill="1"/>
    <xf numFmtId="0" fontId="0" fillId="11" borderId="0" xfId="0" applyFill="1" applyAlignment="1">
      <alignment horizontal="center"/>
    </xf>
    <xf numFmtId="0" fontId="1" fillId="11" borderId="52" xfId="0" applyFont="1" applyFill="1" applyBorder="1" applyAlignment="1">
      <alignment horizontal="right"/>
    </xf>
    <xf numFmtId="0" fontId="0" fillId="8" borderId="53" xfId="0" applyFill="1" applyBorder="1" applyProtection="1">
      <protection locked="0"/>
    </xf>
    <xf numFmtId="0" fontId="1" fillId="11" borderId="54" xfId="0" applyFont="1" applyFill="1" applyBorder="1" applyAlignment="1">
      <alignment horizontal="right"/>
    </xf>
    <xf numFmtId="0" fontId="0" fillId="8" borderId="55" xfId="0" applyFill="1" applyBorder="1" applyProtection="1">
      <protection locked="0"/>
    </xf>
    <xf numFmtId="0" fontId="1" fillId="11" borderId="52" xfId="0" applyFont="1" applyFill="1" applyBorder="1" applyAlignment="1">
      <alignment horizontal="right" vertical="center"/>
    </xf>
    <xf numFmtId="0" fontId="0" fillId="8" borderId="53" xfId="0" applyFill="1" applyBorder="1" applyAlignment="1" applyProtection="1">
      <alignment horizontal="center" vertical="center"/>
      <protection locked="0"/>
    </xf>
    <xf numFmtId="0" fontId="1" fillId="11" borderId="54" xfId="0" applyFont="1" applyFill="1" applyBorder="1" applyAlignment="1">
      <alignment horizontal="right" vertical="center"/>
    </xf>
    <xf numFmtId="0" fontId="0" fillId="8" borderId="55" xfId="0" applyFill="1" applyBorder="1" applyAlignment="1" applyProtection="1">
      <alignment horizontal="center" vertical="center"/>
      <protection locked="0"/>
    </xf>
    <xf numFmtId="0" fontId="1" fillId="2" borderId="56" xfId="0" applyFont="1" applyFill="1" applyBorder="1" applyAlignment="1">
      <alignment horizontal="centerContinuous"/>
    </xf>
    <xf numFmtId="0" fontId="1" fillId="2" borderId="57" xfId="0" applyFont="1" applyFill="1" applyBorder="1" applyAlignment="1">
      <alignment horizontal="centerContinuous"/>
    </xf>
    <xf numFmtId="0" fontId="1" fillId="3" borderId="58" xfId="0" applyFont="1" applyFill="1" applyBorder="1" applyAlignment="1">
      <alignment horizontal="center"/>
    </xf>
    <xf numFmtId="0" fontId="1" fillId="3" borderId="59" xfId="0" applyFont="1" applyFill="1" applyBorder="1" applyAlignment="1">
      <alignment horizontal="center"/>
    </xf>
    <xf numFmtId="0" fontId="0" fillId="0" borderId="60" xfId="0" applyBorder="1" applyProtection="1">
      <protection locked="0"/>
    </xf>
    <xf numFmtId="0" fontId="0" fillId="0" borderId="61" xfId="0" applyBorder="1" applyProtection="1">
      <protection locked="0"/>
    </xf>
    <xf numFmtId="0" fontId="0" fillId="4" borderId="60" xfId="0" applyFill="1" applyBorder="1" applyProtection="1">
      <protection locked="0"/>
    </xf>
    <xf numFmtId="0" fontId="0" fillId="4" borderId="61" xfId="0" applyFill="1" applyBorder="1" applyProtection="1">
      <protection locked="0"/>
    </xf>
    <xf numFmtId="0" fontId="0" fillId="4" borderId="62" xfId="0" applyFill="1" applyBorder="1" applyProtection="1">
      <protection locked="0"/>
    </xf>
    <xf numFmtId="0" fontId="0" fillId="4" borderId="63" xfId="0" applyFill="1" applyBorder="1" applyProtection="1">
      <protection locked="0"/>
    </xf>
    <xf numFmtId="0" fontId="1" fillId="3" borderId="56" xfId="0" applyFont="1" applyFill="1" applyBorder="1" applyAlignment="1">
      <alignment horizontal="center"/>
    </xf>
    <xf numFmtId="0" fontId="1" fillId="3" borderId="57" xfId="0" applyFont="1" applyFill="1" applyBorder="1" applyAlignment="1">
      <alignment horizontal="center"/>
    </xf>
    <xf numFmtId="0" fontId="0" fillId="0" borderId="58" xfId="0" applyBorder="1" applyProtection="1">
      <protection locked="0"/>
    </xf>
    <xf numFmtId="0" fontId="0" fillId="0" borderId="59" xfId="0" applyBorder="1" applyProtection="1">
      <protection locked="0"/>
    </xf>
    <xf numFmtId="0" fontId="1" fillId="3" borderId="12" xfId="0" applyFont="1" applyFill="1" applyBorder="1" applyAlignment="1">
      <alignment horizontal="center"/>
    </xf>
    <xf numFmtId="0" fontId="0" fillId="0" borderId="64" xfId="0" applyBorder="1" applyProtection="1">
      <protection locked="0"/>
    </xf>
    <xf numFmtId="0" fontId="0" fillId="4" borderId="65" xfId="0" applyFill="1" applyBorder="1" applyProtection="1">
      <protection locked="0"/>
    </xf>
    <xf numFmtId="0" fontId="0" fillId="0" borderId="0" xfId="0" applyAlignment="1">
      <alignment vertical="top"/>
    </xf>
    <xf numFmtId="0" fontId="0" fillId="0" borderId="0" xfId="0" applyAlignment="1">
      <alignment vertical="top" wrapText="1"/>
    </xf>
    <xf numFmtId="0" fontId="16" fillId="0" borderId="0" xfId="0" applyFont="1" applyAlignment="1">
      <alignment horizontal="left" vertical="center" indent="1"/>
    </xf>
    <xf numFmtId="0" fontId="11" fillId="11" borderId="0" xfId="0" applyFont="1" applyFill="1" applyAlignment="1">
      <alignment horizontal="center" vertical="center" textRotation="90" wrapText="1"/>
    </xf>
  </cellXfs>
  <cellStyles count="1">
    <cellStyle name="Normal" xfId="0" builtinId="0"/>
  </cellStyles>
  <dxfs count="6">
    <dxf>
      <font>
        <color rgb="FF9C0006"/>
      </font>
      <fill>
        <patternFill>
          <bgColor rgb="FFFF0000"/>
        </patternFill>
      </fill>
    </dxf>
    <dxf>
      <font>
        <color rgb="FF9C0006"/>
      </font>
      <fill>
        <patternFill>
          <bgColor rgb="FFFF0000"/>
        </patternFill>
      </fill>
    </dxf>
    <dxf>
      <fill>
        <patternFill>
          <bgColor rgb="FFFF0000"/>
        </patternFill>
      </fill>
    </dxf>
    <dxf>
      <fill>
        <patternFill>
          <bgColor rgb="FFFFFF99"/>
        </patternFill>
      </fill>
      <border>
        <top style="thin">
          <color auto="1"/>
        </top>
        <bottom style="thin">
          <color auto="1"/>
        </bottom>
        <horizontal style="thin">
          <color auto="1"/>
        </horizontal>
      </border>
    </dxf>
    <dxf>
      <fill>
        <patternFill>
          <bgColor rgb="FFFFFFCC"/>
        </patternFill>
      </fill>
      <border>
        <top style="thin">
          <color auto="1"/>
        </top>
        <bottom style="thin">
          <color auto="1"/>
        </bottom>
        <horizontal style="thin">
          <color auto="1"/>
        </horizontal>
      </border>
    </dxf>
    <dxf>
      <border>
        <left style="medium">
          <color auto="1"/>
        </left>
        <right style="medium">
          <color auto="1"/>
        </right>
        <top style="medium">
          <color auto="1"/>
        </top>
        <bottom style="medium">
          <color auto="1"/>
        </bottom>
      </border>
    </dxf>
  </dxfs>
  <tableStyles count="1" defaultTableStyle="TableStyleMedium2" defaultPivotStyle="PivotStyleLight16">
    <tableStyle name="Table Style 1" pivot="0" count="3" xr9:uid="{D215961A-8601-45D4-9609-8BD5122D626A}">
      <tableStyleElement type="wholeTable" dxfId="5"/>
      <tableStyleElement type="firstRowStripe" dxfId="4"/>
      <tableStyleElement type="secondRowStripe" dxfId="3"/>
    </tableStyle>
  </tableStyles>
  <colors>
    <mruColors>
      <color rgb="FFFFFFCC"/>
      <color rgb="FFFFFF99"/>
      <color rgb="FFFFFF6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mailto:mmckee@creol.ucf.edu" TargetMode="External"/><Relationship Id="rId2" Type="http://schemas.openxmlformats.org/officeDocument/2006/relationships/hyperlink" Target="https://www.ucf.edu/catalog/undergraduate/#/policy/S1G36xd9d"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33251</xdr:colOff>
      <xdr:row>5</xdr:row>
      <xdr:rowOff>179877</xdr:rowOff>
    </xdr:from>
    <xdr:to>
      <xdr:col>7</xdr:col>
      <xdr:colOff>598401</xdr:colOff>
      <xdr:row>28</xdr:row>
      <xdr:rowOff>83127</xdr:rowOff>
    </xdr:to>
    <xdr:sp macro="" textlink="">
      <xdr:nvSpPr>
        <xdr:cNvPr id="3" name="TextBox 2">
          <a:extLst>
            <a:ext uri="{FF2B5EF4-FFF2-40B4-BE49-F238E27FC236}">
              <a16:creationId xmlns:a16="http://schemas.microsoft.com/office/drawing/2014/main" id="{B57C9C52-3A25-490E-A548-9CBB4F52D43F}"/>
            </a:ext>
          </a:extLst>
        </xdr:cNvPr>
        <xdr:cNvSpPr txBox="1"/>
      </xdr:nvSpPr>
      <xdr:spPr>
        <a:xfrm>
          <a:off x="33251" y="1152466"/>
          <a:ext cx="5220277" cy="552265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How to Use:</a:t>
          </a:r>
        </a:p>
        <a:p>
          <a:endParaRPr lang="en-US" sz="1100"/>
        </a:p>
        <a:p>
          <a:r>
            <a:rPr lang="en-US" sz="1100"/>
            <a:t>1.  Find the table</a:t>
          </a:r>
          <a:r>
            <a:rPr lang="en-US" sz="1100" baseline="0"/>
            <a:t> to the left</a:t>
          </a:r>
          <a:r>
            <a:rPr lang="en-US" sz="1100"/>
            <a:t> tha</a:t>
          </a:r>
          <a:r>
            <a:rPr lang="en-US" sz="1100" baseline="0"/>
            <a:t>t contains the exam you completed, such as AP, IB, AICE.</a:t>
          </a:r>
        </a:p>
        <a:p>
          <a:r>
            <a:rPr lang="en-US" sz="1100" baseline="0"/>
            <a:t>2.  In the dropdown menu, select the exam name and the score you received in the </a:t>
          </a:r>
          <a:r>
            <a:rPr lang="en-US" sz="1100" b="1" baseline="0">
              <a:solidFill>
                <a:srgbClr val="FF0000"/>
              </a:solidFill>
            </a:rPr>
            <a:t>red</a:t>
          </a:r>
          <a:r>
            <a:rPr lang="en-US" sz="1100" baseline="0"/>
            <a:t> outlined areas.</a:t>
          </a:r>
        </a:p>
        <a:p>
          <a:r>
            <a:rPr lang="en-US" sz="1100" baseline="0"/>
            <a:t>3.  If you do not have a score yet, select "No Score Yet".  This will show the equivalent UCF course for the highest passing score.  We don't want you to take a course you may not need.  After scores are known, then adjustments can be made to your schedule.</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4.  Scroll to the right to see the list of classes and how they apply to the GEP and to find which types of classes you are missing.</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5.  After entering all exam credit, look at the </a:t>
          </a:r>
          <a:r>
            <a:rPr lang="en-US" sz="1100" baseline="0">
              <a:solidFill>
                <a:srgbClr val="FF0000"/>
              </a:solidFill>
              <a:effectLst/>
              <a:latin typeface="+mn-lt"/>
              <a:ea typeface="+mn-ea"/>
              <a:cs typeface="+mn-cs"/>
            </a:rPr>
            <a:t>red</a:t>
          </a:r>
          <a:r>
            <a:rPr lang="en-US" sz="1100" baseline="0">
              <a:solidFill>
                <a:schemeClr val="dk1"/>
              </a:solidFill>
              <a:effectLst/>
              <a:latin typeface="+mn-lt"/>
              <a:ea typeface="+mn-ea"/>
              <a:cs typeface="+mn-cs"/>
            </a:rPr>
            <a:t> boxes for any surplus courses that could apply to a Foundation Area.  You may have surplus courses duplicating the same course.  No duplication of any kind is permitted.  The use is "once and done!"  Red Boxes will appear for duplication of courses.</a:t>
          </a:r>
          <a:endParaRPr lang="en-US">
            <a:effectLst/>
          </a:endParaRPr>
        </a:p>
        <a:p>
          <a:r>
            <a:rPr lang="en-US" sz="1100" baseline="0"/>
            <a:t>6.  If you have to report more results than there are slots available, save a copy of the results and run this spreadsheet with the additonal tests.</a:t>
          </a:r>
        </a:p>
        <a:p>
          <a:r>
            <a:rPr lang="en-US" sz="1100" baseline="0"/>
            <a:t>7.  </a:t>
          </a:r>
          <a:r>
            <a:rPr lang="en-US" sz="1100" b="1" baseline="0"/>
            <a:t>EMAIL this list to yourself for use at Orientation OR print out a copy to bring with you.</a:t>
          </a:r>
        </a:p>
        <a:p>
          <a:endParaRPr lang="en-US" sz="1100" b="1" baseline="0"/>
        </a:p>
        <a:p>
          <a:r>
            <a:rPr lang="en-US" sz="1100" b="1" baseline="0"/>
            <a:t>NOTE:  Some cells have notes embedded.  Hover over cells with red triangle in upper right to learn more.</a:t>
          </a:r>
          <a:endParaRPr lang="en-US" sz="1100" b="1"/>
        </a:p>
        <a:p>
          <a:endParaRPr lang="en-US" sz="1100"/>
        </a:p>
        <a:p>
          <a:r>
            <a:rPr lang="en-US" sz="1100" b="1"/>
            <a:t>PRINT:</a:t>
          </a:r>
          <a:r>
            <a:rPr lang="en-US" sz="1100" b="1" baseline="0"/>
            <a:t>  Highlight Columns R - AG and then Scale to 1 Page.</a:t>
          </a:r>
        </a:p>
        <a:p>
          <a:endParaRPr lang="en-US" sz="1100" b="1" baseline="0"/>
        </a:p>
        <a:p>
          <a:r>
            <a:rPr lang="en-US" sz="1100" b="1" baseline="0"/>
            <a:t>REPORT:  You will still need to send official exam results to UCF for it to apply to your records.  This form is not used to report scores.  It is only used for schedule planning at orientation and since it is self reported, UCF does not verify your scores.  It is important you accurately report them.</a:t>
          </a:r>
          <a:endParaRPr lang="en-US" sz="1100" b="1"/>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t>THE COST TO YOU:  </a:t>
          </a:r>
          <a:r>
            <a:rPr lang="en-US" sz="1100" b="1">
              <a:solidFill>
                <a:schemeClr val="dk1"/>
              </a:solidFill>
              <a:effectLst/>
              <a:latin typeface="+mn-lt"/>
              <a:ea typeface="+mn-ea"/>
              <a:cs typeface="+mn-cs"/>
            </a:rPr>
            <a:t>Careful consideration is essential to ensure you </a:t>
          </a:r>
          <a:r>
            <a:rPr lang="en-US" sz="1100" b="1" u="sng">
              <a:solidFill>
                <a:schemeClr val="dk1"/>
              </a:solidFill>
              <a:effectLst/>
              <a:latin typeface="+mn-lt"/>
              <a:ea typeface="+mn-ea"/>
              <a:cs typeface="+mn-cs"/>
            </a:rPr>
            <a:t>do not enroll into any course(s) you may have already earned test credit for or completed</a:t>
          </a:r>
          <a:r>
            <a:rPr lang="en-US" sz="1100" b="1">
              <a:solidFill>
                <a:schemeClr val="dk1"/>
              </a:solidFill>
              <a:effectLst/>
              <a:latin typeface="+mn-lt"/>
              <a:ea typeface="+mn-ea"/>
              <a:cs typeface="+mn-cs"/>
            </a:rPr>
            <a:t>. Duplicate enrollment may affect your financial aid eligibility or delay your graduation timeline. </a:t>
          </a:r>
        </a:p>
        <a:p>
          <a:endParaRPr lang="en-US" sz="1100" baseline="0"/>
        </a:p>
        <a:p>
          <a:endParaRPr lang="en-US" sz="1100" baseline="0"/>
        </a:p>
      </xdr:txBody>
    </xdr:sp>
    <xdr:clientData/>
  </xdr:twoCellAnchor>
  <xdr:twoCellAnchor>
    <xdr:from>
      <xdr:col>8</xdr:col>
      <xdr:colOff>0</xdr:colOff>
      <xdr:row>0</xdr:row>
      <xdr:rowOff>0</xdr:rowOff>
    </xdr:from>
    <xdr:to>
      <xdr:col>14</xdr:col>
      <xdr:colOff>789709</xdr:colOff>
      <xdr:row>5</xdr:row>
      <xdr:rowOff>149630</xdr:rowOff>
    </xdr:to>
    <xdr:sp macro="" textlink="">
      <xdr:nvSpPr>
        <xdr:cNvPr id="2" name="TextBox 1">
          <a:extLst>
            <a:ext uri="{FF2B5EF4-FFF2-40B4-BE49-F238E27FC236}">
              <a16:creationId xmlns:a16="http://schemas.microsoft.com/office/drawing/2014/main" id="{16BA1479-079E-44AC-9658-3D4E380395C1}"/>
            </a:ext>
          </a:extLst>
        </xdr:cNvPr>
        <xdr:cNvSpPr txBox="1"/>
      </xdr:nvSpPr>
      <xdr:spPr>
        <a:xfrm>
          <a:off x="5320145" y="0"/>
          <a:ext cx="15885622" cy="11055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t>SELECT</a:t>
          </a:r>
          <a:r>
            <a:rPr lang="en-US" sz="1600" b="1" baseline="0"/>
            <a:t> EXAM OR COURSE CREDIT AND A SCORE FROM BELOW.</a:t>
          </a:r>
        </a:p>
        <a:p>
          <a:r>
            <a:rPr lang="en-US" sz="1600" b="1" baseline="0"/>
            <a:t>AFTER SELECTING, SCROLL TO THE RIGHT TO SEE HOW YOUR CREDIT APPLIES TO UCF COURSES.  </a:t>
          </a:r>
          <a:r>
            <a:rPr lang="en-US" sz="1600" b="1" baseline="0">
              <a:solidFill>
                <a:srgbClr val="FF0000"/>
              </a:solidFill>
            </a:rPr>
            <a:t>Fill in your name and other details.</a:t>
          </a:r>
        </a:p>
        <a:p>
          <a:r>
            <a:rPr lang="en-US" sz="1600" b="1" baseline="0"/>
            <a:t>IF YOU HAVE EXTRA CREDITS COUNTING FOR COURSES, IN THE RED BOXES, YOU CAN APPLY THEM TO A FOUNDATION AREA.   (But no duplication of courses is allowed!)</a:t>
          </a:r>
        </a:p>
        <a:p>
          <a:r>
            <a:rPr lang="en-US" sz="1600" b="1" baseline="0">
              <a:solidFill>
                <a:srgbClr val="FF0000"/>
              </a:solidFill>
            </a:rPr>
            <a:t>UPLOAD THIS SPREADSHEET AS DIRECTED IN THE ORIENTATION PLATFORM AND EMAIL A COPY TO YOURSELF!</a:t>
          </a:r>
          <a:endParaRPr lang="en-US" sz="1600" b="1">
            <a:solidFill>
              <a:srgbClr val="FF0000"/>
            </a:solidFill>
          </a:endParaRPr>
        </a:p>
      </xdr:txBody>
    </xdr:sp>
    <xdr:clientData/>
  </xdr:twoCellAnchor>
  <xdr:twoCellAnchor editAs="oneCell">
    <xdr:from>
      <xdr:col>0</xdr:col>
      <xdr:colOff>58189</xdr:colOff>
      <xdr:row>0</xdr:row>
      <xdr:rowOff>74816</xdr:rowOff>
    </xdr:from>
    <xdr:to>
      <xdr:col>6</xdr:col>
      <xdr:colOff>24392</xdr:colOff>
      <xdr:row>5</xdr:row>
      <xdr:rowOff>47109</xdr:rowOff>
    </xdr:to>
    <xdr:pic>
      <xdr:nvPicPr>
        <xdr:cNvPr id="5" name="Picture 4">
          <a:extLst>
            <a:ext uri="{FF2B5EF4-FFF2-40B4-BE49-F238E27FC236}">
              <a16:creationId xmlns:a16="http://schemas.microsoft.com/office/drawing/2014/main" id="{CD4BF152-AAC3-2FDB-C2E7-E47621D99C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189" y="74816"/>
          <a:ext cx="3956312" cy="944882"/>
        </a:xfrm>
        <a:prstGeom prst="rect">
          <a:avLst/>
        </a:prstGeom>
      </xdr:spPr>
    </xdr:pic>
    <xdr:clientData/>
  </xdr:twoCellAnchor>
  <xdr:twoCellAnchor>
    <xdr:from>
      <xdr:col>0</xdr:col>
      <xdr:colOff>24938</xdr:colOff>
      <xdr:row>31</xdr:row>
      <xdr:rowOff>116378</xdr:rowOff>
    </xdr:from>
    <xdr:to>
      <xdr:col>7</xdr:col>
      <xdr:colOff>590088</xdr:colOff>
      <xdr:row>35</xdr:row>
      <xdr:rowOff>1</xdr:rowOff>
    </xdr:to>
    <xdr:sp macro="" textlink="">
      <xdr:nvSpPr>
        <xdr:cNvPr id="4" name="TextBox 3">
          <a:hlinkClick xmlns:r="http://schemas.openxmlformats.org/officeDocument/2006/relationships" r:id="rId2"/>
          <a:extLst>
            <a:ext uri="{FF2B5EF4-FFF2-40B4-BE49-F238E27FC236}">
              <a16:creationId xmlns:a16="http://schemas.microsoft.com/office/drawing/2014/main" id="{848B8ACC-4AAD-46BB-A58A-F802FDD15EA6}"/>
            </a:ext>
          </a:extLst>
        </xdr:cNvPr>
        <xdr:cNvSpPr txBox="1"/>
      </xdr:nvSpPr>
      <xdr:spPr>
        <a:xfrm>
          <a:off x="24938" y="7290262"/>
          <a:ext cx="5220277" cy="6483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See</a:t>
          </a:r>
          <a:r>
            <a:rPr lang="en-US" sz="1100" baseline="0"/>
            <a:t>  the Accelerated Educational Opportunities page in the UCF Undergraduate Catalog for complete list of all exams and their equivalent courses at:  https://www.ucf.edu/catalog/undergraduate/#/policy/S1G36xd9d</a:t>
          </a:r>
        </a:p>
      </xdr:txBody>
    </xdr:sp>
    <xdr:clientData/>
  </xdr:twoCellAnchor>
  <xdr:twoCellAnchor>
    <xdr:from>
      <xdr:col>0</xdr:col>
      <xdr:colOff>24938</xdr:colOff>
      <xdr:row>35</xdr:row>
      <xdr:rowOff>46873</xdr:rowOff>
    </xdr:from>
    <xdr:to>
      <xdr:col>7</xdr:col>
      <xdr:colOff>590088</xdr:colOff>
      <xdr:row>36</xdr:row>
      <xdr:rowOff>133004</xdr:rowOff>
    </xdr:to>
    <xdr:sp macro="" textlink="">
      <xdr:nvSpPr>
        <xdr:cNvPr id="6" name="TextBox 5">
          <a:hlinkClick xmlns:r="http://schemas.openxmlformats.org/officeDocument/2006/relationships" r:id="rId3"/>
          <a:extLst>
            <a:ext uri="{FF2B5EF4-FFF2-40B4-BE49-F238E27FC236}">
              <a16:creationId xmlns:a16="http://schemas.microsoft.com/office/drawing/2014/main" id="{BA6760B4-B201-46AA-AC55-6A566A92D6B6}"/>
            </a:ext>
          </a:extLst>
        </xdr:cNvPr>
        <xdr:cNvSpPr txBox="1"/>
      </xdr:nvSpPr>
      <xdr:spPr>
        <a:xfrm>
          <a:off x="24938" y="7985528"/>
          <a:ext cx="5220277" cy="27732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0"/>
            <a:t>To report an error email Mike McKee at mmckee@creol.ucf.edu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215900</xdr:colOff>
      <xdr:row>2</xdr:row>
      <xdr:rowOff>95250</xdr:rowOff>
    </xdr:from>
    <xdr:to>
      <xdr:col>22</xdr:col>
      <xdr:colOff>254000</xdr:colOff>
      <xdr:row>29</xdr:row>
      <xdr:rowOff>0</xdr:rowOff>
    </xdr:to>
    <xdr:sp macro="" textlink="">
      <xdr:nvSpPr>
        <xdr:cNvPr id="2" name="TextBox 1">
          <a:extLst>
            <a:ext uri="{FF2B5EF4-FFF2-40B4-BE49-F238E27FC236}">
              <a16:creationId xmlns:a16="http://schemas.microsoft.com/office/drawing/2014/main" id="{CC4C2D08-9124-DFDC-E56F-899584A3B4A7}"/>
            </a:ext>
          </a:extLst>
        </xdr:cNvPr>
        <xdr:cNvSpPr txBox="1"/>
      </xdr:nvSpPr>
      <xdr:spPr>
        <a:xfrm>
          <a:off x="6921500" y="463550"/>
          <a:ext cx="6743700" cy="4876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a:solidFill>
                <a:schemeClr val="dk1"/>
              </a:solidFill>
              <a:effectLst/>
              <a:latin typeface="+mn-lt"/>
              <a:ea typeface="+mn-ea"/>
              <a:cs typeface="+mn-cs"/>
            </a:rPr>
            <a:t>Step 1: Create a Helper Column</a:t>
          </a:r>
        </a:p>
        <a:p>
          <a:r>
            <a:rPr lang="en-US" sz="1100" b="0" i="0">
              <a:solidFill>
                <a:schemeClr val="dk1"/>
              </a:solidFill>
              <a:effectLst/>
              <a:latin typeface="+mn-lt"/>
              <a:ea typeface="+mn-ea"/>
              <a:cs typeface="+mn-cs"/>
            </a:rPr>
            <a:t>Helper Column: Create a helper column (e.g., Column M) to filter the values based on the "YES" text in Column L.</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Formula: In cell M1, enter the following formula and drag it down:   </a:t>
          </a:r>
          <a:r>
            <a:rPr lang="en-US"/>
            <a:t>=IF(L1="YES", B1, "")</a:t>
          </a:r>
        </a:p>
        <a:p>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This formula will copy the value from Column B to Column M if the corresponding cell in Column L contains "YES".</a:t>
          </a:r>
        </a:p>
        <a:p>
          <a:endParaRPr lang="en-US" sz="1100" b="0" i="0">
            <a:solidFill>
              <a:schemeClr val="dk1"/>
            </a:solidFill>
            <a:effectLst/>
            <a:latin typeface="+mn-lt"/>
            <a:ea typeface="+mn-ea"/>
            <a:cs typeface="+mn-cs"/>
          </a:endParaRPr>
        </a:p>
        <a:p>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Step 2: Create a Dynamic Named Range</a:t>
          </a:r>
        </a:p>
        <a:p>
          <a:r>
            <a:rPr lang="en-US" sz="1100" b="0" i="0">
              <a:solidFill>
                <a:schemeClr val="dk1"/>
              </a:solidFill>
              <a:effectLst/>
              <a:latin typeface="+mn-lt"/>
              <a:ea typeface="+mn-ea"/>
              <a:cs typeface="+mn-cs"/>
            </a:rPr>
            <a:t>Dynamic Named Range: Define a named range that dynamically updates based on the helper column.</a:t>
          </a:r>
        </a:p>
        <a:p>
          <a:r>
            <a:rPr lang="en-US" sz="1100" b="0" i="0">
              <a:solidFill>
                <a:schemeClr val="dk1"/>
              </a:solidFill>
              <a:effectLst/>
              <a:latin typeface="+mn-lt"/>
              <a:ea typeface="+mn-ea"/>
              <a:cs typeface="+mn-cs"/>
            </a:rPr>
            <a:t>Steps:</a:t>
          </a:r>
        </a:p>
        <a:p>
          <a:pPr lvl="1"/>
          <a:r>
            <a:rPr lang="en-US" sz="1100" b="0" i="0">
              <a:solidFill>
                <a:schemeClr val="dk1"/>
              </a:solidFill>
              <a:effectLst/>
              <a:latin typeface="+mn-lt"/>
              <a:ea typeface="+mn-ea"/>
              <a:cs typeface="+mn-cs"/>
            </a:rPr>
            <a:t>Go to the Formulas tab and click on Name Manager.</a:t>
          </a:r>
        </a:p>
        <a:p>
          <a:pPr lvl="1"/>
          <a:r>
            <a:rPr lang="en-US" sz="1100" b="0" i="0">
              <a:solidFill>
                <a:schemeClr val="dk1"/>
              </a:solidFill>
              <a:effectLst/>
              <a:latin typeface="+mn-lt"/>
              <a:ea typeface="+mn-ea"/>
              <a:cs typeface="+mn-cs"/>
            </a:rPr>
            <a:t>Click New and enter a name (e.g., FilteredList).</a:t>
          </a:r>
        </a:p>
        <a:p>
          <a:pPr marL="457200" marR="0" lvl="1"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In the Refers to box, enter the following formula:  </a:t>
          </a:r>
          <a:r>
            <a:rPr lang="en-US"/>
            <a:t>=OFFSET(M1, 0, 0, COUNTA(M:M), 1)</a:t>
          </a:r>
        </a:p>
        <a:p>
          <a:pPr lvl="1"/>
          <a:endParaRPr lang="en-US" sz="1100" b="0" i="0">
            <a:solidFill>
              <a:schemeClr val="dk1"/>
            </a:solidFill>
            <a:effectLst/>
            <a:latin typeface="+mn-lt"/>
            <a:ea typeface="+mn-ea"/>
            <a:cs typeface="+mn-cs"/>
          </a:endParaRPr>
        </a:p>
        <a:p>
          <a:pPr lvl="1"/>
          <a:r>
            <a:rPr lang="en-US" sz="1100" b="0" i="0">
              <a:solidFill>
                <a:schemeClr val="dk1"/>
              </a:solidFill>
              <a:effectLst/>
              <a:latin typeface="+mn-lt"/>
              <a:ea typeface="+mn-ea"/>
              <a:cs typeface="+mn-cs"/>
            </a:rPr>
            <a:t>Click OK.</a:t>
          </a:r>
        </a:p>
        <a:p>
          <a:r>
            <a:rPr lang="en-US" sz="1100" b="0" i="0">
              <a:solidFill>
                <a:schemeClr val="dk1"/>
              </a:solidFill>
              <a:effectLst/>
              <a:latin typeface="+mn-lt"/>
              <a:ea typeface="+mn-ea"/>
              <a:cs typeface="+mn-cs"/>
            </a:rPr>
            <a:t>Step 3: Create the Dropdown List</a:t>
          </a:r>
        </a:p>
        <a:p>
          <a:r>
            <a:rPr lang="en-US" sz="1100" b="0" i="0">
              <a:solidFill>
                <a:schemeClr val="dk1"/>
              </a:solidFill>
              <a:effectLst/>
              <a:latin typeface="+mn-lt"/>
              <a:ea typeface="+mn-ea"/>
              <a:cs typeface="+mn-cs"/>
            </a:rPr>
            <a:t>Dropdown List: Use the dynamic named range to create the dropdown list in Column B.</a:t>
          </a:r>
        </a:p>
        <a:p>
          <a:r>
            <a:rPr lang="en-US" sz="1100" b="0" i="0">
              <a:solidFill>
                <a:schemeClr val="dk1"/>
              </a:solidFill>
              <a:effectLst/>
              <a:latin typeface="+mn-lt"/>
              <a:ea typeface="+mn-ea"/>
              <a:cs typeface="+mn-cs"/>
            </a:rPr>
            <a:t>Steps:</a:t>
          </a:r>
        </a:p>
        <a:p>
          <a:pPr lvl="1"/>
          <a:r>
            <a:rPr lang="en-US" sz="1100" b="0" i="0">
              <a:solidFill>
                <a:schemeClr val="dk1"/>
              </a:solidFill>
              <a:effectLst/>
              <a:latin typeface="+mn-lt"/>
              <a:ea typeface="+mn-ea"/>
              <a:cs typeface="+mn-cs"/>
            </a:rPr>
            <a:t>Select the cell where you want the dropdown list (e.g., B1).</a:t>
          </a:r>
        </a:p>
        <a:p>
          <a:pPr lvl="1"/>
          <a:r>
            <a:rPr lang="en-US" sz="1100" b="0" i="0">
              <a:solidFill>
                <a:schemeClr val="dk1"/>
              </a:solidFill>
              <a:effectLst/>
              <a:latin typeface="+mn-lt"/>
              <a:ea typeface="+mn-ea"/>
              <a:cs typeface="+mn-cs"/>
            </a:rPr>
            <a:t>Go to the Data tab and click on Data Validation.</a:t>
          </a:r>
        </a:p>
        <a:p>
          <a:pPr lvl="1"/>
          <a:r>
            <a:rPr lang="en-US" sz="1100" b="0" i="0">
              <a:solidFill>
                <a:schemeClr val="dk1"/>
              </a:solidFill>
              <a:effectLst/>
              <a:latin typeface="+mn-lt"/>
              <a:ea typeface="+mn-ea"/>
              <a:cs typeface="+mn-cs"/>
            </a:rPr>
            <a:t>In the Allow box, select List.</a:t>
          </a:r>
        </a:p>
        <a:p>
          <a:pPr marL="457200" marR="0" lvl="1"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In the Source box, enter:    </a:t>
          </a:r>
          <a:r>
            <a:rPr lang="en-US"/>
            <a:t>=FilteredList</a:t>
          </a:r>
        </a:p>
        <a:p>
          <a:pPr lvl="1"/>
          <a:endParaRPr lang="en-US" sz="1100" b="0" i="0">
            <a:solidFill>
              <a:schemeClr val="dk1"/>
            </a:solidFill>
            <a:effectLst/>
            <a:latin typeface="+mn-lt"/>
            <a:ea typeface="+mn-ea"/>
            <a:cs typeface="+mn-cs"/>
          </a:endParaRPr>
        </a:p>
        <a:p>
          <a:pPr lvl="1"/>
          <a:r>
            <a:rPr lang="en-US" sz="1100" b="0" i="0">
              <a:solidFill>
                <a:schemeClr val="dk1"/>
              </a:solidFill>
              <a:effectLst/>
              <a:latin typeface="+mn-lt"/>
              <a:ea typeface="+mn-ea"/>
              <a:cs typeface="+mn-cs"/>
            </a:rPr>
            <a:t>Click OK.</a:t>
          </a:r>
        </a:p>
        <a:p>
          <a:r>
            <a:rPr lang="en-US" sz="1100" b="0" i="0">
              <a:solidFill>
                <a:schemeClr val="dk1"/>
              </a:solidFill>
              <a:effectLst/>
              <a:latin typeface="+mn-lt"/>
              <a:ea typeface="+mn-ea"/>
              <a:cs typeface="+mn-cs"/>
            </a:rPr>
            <a:t>Now, the dropdown list in Column B will automatically update based on the "YES" text in Column L.</a:t>
          </a:r>
        </a:p>
        <a:p>
          <a:r>
            <a:rPr lang="en-US" sz="1100" b="0" i="0">
              <a:solidFill>
                <a:schemeClr val="dk1"/>
              </a:solidFill>
              <a:effectLst/>
              <a:latin typeface="+mn-lt"/>
              <a:ea typeface="+mn-ea"/>
              <a:cs typeface="+mn-cs"/>
            </a:rPr>
            <a:t>Does this help with what you were looking for? 😊</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36F9C-79D4-4CD0-A53A-C117FB911EAF}">
  <sheetPr codeName="Sheet1">
    <tabColor rgb="FFFFFF00"/>
    <pageSetUpPr fitToPage="1"/>
  </sheetPr>
  <dimension ref="A1:AG153"/>
  <sheetViews>
    <sheetView tabSelected="1" topLeftCell="A38" workbookViewId="0">
      <selection activeCell="I76" sqref="I76"/>
    </sheetView>
  </sheetViews>
  <sheetFormatPr defaultRowHeight="14.4" x14ac:dyDescent="0.3"/>
  <cols>
    <col min="9" max="9" width="49" customWidth="1"/>
    <col min="10" max="10" width="11.44140625" customWidth="1"/>
    <col min="11" max="11" width="33.5546875" customWidth="1"/>
    <col min="12" max="12" width="54.44140625" customWidth="1"/>
    <col min="13" max="13" width="22" customWidth="1"/>
    <col min="14" max="14" width="34.88671875" customWidth="1"/>
    <col min="15" max="15" width="11" bestFit="1" customWidth="1"/>
    <col min="16" max="16" width="4.6640625" customWidth="1"/>
    <col min="17" max="17" width="3.6640625" style="122" customWidth="1"/>
    <col min="18" max="18" width="3.109375" style="42" bestFit="1" customWidth="1"/>
    <col min="19" max="19" width="28.88671875" customWidth="1"/>
    <col min="20" max="20" width="48.33203125" customWidth="1"/>
    <col min="21" max="21" width="8.77734375" hidden="1" customWidth="1"/>
    <col min="22" max="24" width="7.6640625" hidden="1" customWidth="1"/>
    <col min="25" max="25" width="12.77734375" style="42" bestFit="1" customWidth="1"/>
    <col min="26" max="26" width="13.33203125" style="42" hidden="1" customWidth="1"/>
    <col min="27" max="27" width="12.109375" style="42" hidden="1" customWidth="1"/>
    <col min="28" max="28" width="11.33203125" style="42" hidden="1" customWidth="1"/>
    <col min="29" max="29" width="14.77734375" style="42" bestFit="1" customWidth="1"/>
    <col min="30" max="30" width="15" style="42" customWidth="1"/>
    <col min="31" max="31" width="15" customWidth="1"/>
    <col min="32" max="32" width="15" style="2" customWidth="1"/>
    <col min="33" max="33" width="41.109375" customWidth="1"/>
  </cols>
  <sheetData>
    <row r="1" spans="9:33" x14ac:dyDescent="0.3">
      <c r="R1" s="151"/>
      <c r="S1" s="152"/>
      <c r="T1" s="152"/>
      <c r="U1" s="152"/>
      <c r="V1" s="152"/>
      <c r="W1" s="152"/>
      <c r="X1" s="152"/>
      <c r="Y1" s="151"/>
      <c r="Z1" s="151"/>
      <c r="AA1" s="151"/>
      <c r="AB1" s="151"/>
      <c r="AC1" s="151"/>
      <c r="AD1" s="151"/>
      <c r="AE1" s="152"/>
      <c r="AF1" s="153"/>
      <c r="AG1" s="152"/>
    </row>
    <row r="2" spans="9:33" x14ac:dyDescent="0.3">
      <c r="R2" s="151"/>
      <c r="S2" s="152"/>
      <c r="T2" s="152"/>
      <c r="U2" s="152"/>
      <c r="V2" s="152"/>
      <c r="W2" s="152"/>
      <c r="X2" s="152"/>
      <c r="Y2" s="151"/>
      <c r="Z2" s="151"/>
      <c r="AA2" s="151"/>
      <c r="AB2" s="151"/>
      <c r="AC2" s="151"/>
      <c r="AD2" s="151"/>
      <c r="AE2" s="152"/>
      <c r="AF2" s="153"/>
      <c r="AG2" s="152"/>
    </row>
    <row r="3" spans="9:33" ht="15" thickBot="1" x14ac:dyDescent="0.35">
      <c r="R3" s="151"/>
      <c r="S3" s="152"/>
      <c r="T3" s="152"/>
      <c r="U3" s="152"/>
      <c r="V3" s="152"/>
      <c r="W3" s="152"/>
      <c r="X3" s="152"/>
      <c r="Y3" s="151"/>
      <c r="Z3" s="151"/>
      <c r="AA3" s="151"/>
      <c r="AB3" s="151"/>
      <c r="AC3" s="151"/>
      <c r="AD3" s="151"/>
      <c r="AE3" s="152"/>
      <c r="AF3" s="153"/>
      <c r="AG3" s="152"/>
    </row>
    <row r="4" spans="9:33" x14ac:dyDescent="0.3">
      <c r="R4" s="151"/>
      <c r="S4" s="154" t="s">
        <v>1243</v>
      </c>
      <c r="T4" s="155"/>
      <c r="U4" s="152"/>
      <c r="V4" s="152"/>
      <c r="W4" s="152"/>
      <c r="X4" s="152"/>
      <c r="Y4" s="151"/>
      <c r="Z4" s="151"/>
      <c r="AA4" s="151"/>
      <c r="AB4" s="151"/>
      <c r="AC4" s="158" t="s">
        <v>1245</v>
      </c>
      <c r="AD4" s="159"/>
      <c r="AE4" s="152"/>
      <c r="AF4" s="153"/>
      <c r="AG4" s="152"/>
    </row>
    <row r="5" spans="9:33" ht="15" thickBot="1" x14ac:dyDescent="0.35">
      <c r="R5" s="151"/>
      <c r="S5" s="156" t="s">
        <v>1244</v>
      </c>
      <c r="T5" s="157"/>
      <c r="U5" s="152"/>
      <c r="V5" s="152"/>
      <c r="W5" s="152"/>
      <c r="X5" s="152"/>
      <c r="Y5" s="151"/>
      <c r="Z5" s="151"/>
      <c r="AA5" s="151"/>
      <c r="AB5" s="151"/>
      <c r="AC5" s="160" t="s">
        <v>1246</v>
      </c>
      <c r="AD5" s="161"/>
      <c r="AE5" s="152"/>
      <c r="AF5" s="153"/>
      <c r="AG5" s="152"/>
    </row>
    <row r="6" spans="9:33" ht="15" thickBot="1" x14ac:dyDescent="0.35">
      <c r="R6" s="151"/>
      <c r="S6" s="152"/>
      <c r="T6" s="152"/>
      <c r="U6" s="152"/>
      <c r="V6" s="152"/>
      <c r="W6" s="152"/>
      <c r="X6" s="152"/>
      <c r="Y6" s="151"/>
      <c r="Z6" s="151"/>
      <c r="AA6" s="151"/>
      <c r="AB6" s="151"/>
      <c r="AC6" s="151"/>
      <c r="AD6" s="151"/>
      <c r="AE6" s="152"/>
      <c r="AF6" s="153"/>
      <c r="AG6" s="152"/>
    </row>
    <row r="7" spans="9:33" ht="77.849999999999994" customHeight="1" x14ac:dyDescent="0.45">
      <c r="I7" s="21" t="s">
        <v>427</v>
      </c>
      <c r="J7" s="8"/>
      <c r="K7" s="9"/>
      <c r="L7" s="9"/>
      <c r="M7" s="22"/>
      <c r="N7" s="22"/>
      <c r="O7" s="22"/>
      <c r="P7" s="182" t="s">
        <v>1226</v>
      </c>
      <c r="Q7" s="120"/>
      <c r="R7" s="93"/>
      <c r="S7" s="50" t="s">
        <v>493</v>
      </c>
      <c r="T7" s="50" t="s">
        <v>627</v>
      </c>
      <c r="U7" s="50" t="s">
        <v>1191</v>
      </c>
      <c r="V7" s="50" t="s">
        <v>1206</v>
      </c>
      <c r="W7" s="50" t="s">
        <v>1189</v>
      </c>
      <c r="X7" s="50" t="s">
        <v>1195</v>
      </c>
      <c r="Y7" s="54" t="s">
        <v>1223</v>
      </c>
      <c r="Z7" s="54" t="s">
        <v>1207</v>
      </c>
      <c r="AA7" s="54" t="s">
        <v>1209</v>
      </c>
      <c r="AB7" s="54" t="s">
        <v>1210</v>
      </c>
      <c r="AC7" s="54" t="s">
        <v>1198</v>
      </c>
      <c r="AD7" s="54" t="s">
        <v>1266</v>
      </c>
      <c r="AE7" s="54" t="s">
        <v>1267</v>
      </c>
      <c r="AF7" s="54" t="s">
        <v>1199</v>
      </c>
      <c r="AG7" s="104"/>
    </row>
    <row r="8" spans="9:33" ht="18.600000000000001" thickBot="1" x14ac:dyDescent="0.4">
      <c r="I8" s="10"/>
      <c r="J8" s="11"/>
      <c r="K8" s="12"/>
      <c r="L8" s="12"/>
      <c r="M8" s="22"/>
      <c r="N8" s="22"/>
      <c r="O8" s="22"/>
      <c r="P8" s="182"/>
      <c r="Q8" s="120"/>
      <c r="R8" s="94"/>
      <c r="S8" s="64"/>
      <c r="T8" s="64"/>
      <c r="U8" s="64"/>
      <c r="V8" s="64"/>
      <c r="W8" s="64"/>
      <c r="X8" s="64"/>
      <c r="Y8" s="55" t="s">
        <v>1196</v>
      </c>
      <c r="Z8" s="55"/>
      <c r="AA8" s="55"/>
      <c r="AB8" s="55"/>
      <c r="AC8" s="55"/>
      <c r="AD8" s="55"/>
      <c r="AE8" s="56"/>
      <c r="AF8" s="56"/>
      <c r="AG8" s="105"/>
    </row>
    <row r="9" spans="9:33" ht="19.2" thickTop="1" thickBot="1" x14ac:dyDescent="0.4">
      <c r="I9" s="162"/>
      <c r="J9" s="163"/>
      <c r="K9" s="12"/>
      <c r="L9" s="23"/>
      <c r="M9" s="22"/>
      <c r="N9" s="22"/>
      <c r="O9" s="22"/>
      <c r="P9" s="182"/>
      <c r="Q9" s="120"/>
      <c r="R9" s="94"/>
      <c r="S9" s="64"/>
      <c r="T9" s="64"/>
      <c r="U9" s="64"/>
      <c r="V9" s="64"/>
      <c r="W9" s="64"/>
      <c r="X9" s="64"/>
      <c r="Y9" s="57">
        <f>IF(COUNTIFS(Y10:Y90,"SATISFIED")&gt;=6,"SATISFIED",6-COUNTIFS(Y10:Y90,"SATISFIED"))</f>
        <v>6</v>
      </c>
      <c r="Z9" s="55"/>
      <c r="AA9" s="81"/>
      <c r="AB9" s="81"/>
      <c r="AC9" s="57">
        <f>IF(COUNTIFS(AC10:AC90,"SATISFIED")&gt;=5,"SATISFIED",5-COUNTIFS(AC10:AC90,"SATISFIED"))</f>
        <v>5</v>
      </c>
      <c r="AD9" s="57">
        <f>IF(COUNTIF(AD11:AD90,"YES")&gt;=4,"SATISFIED",4-COUNTIF(AD11:AD90,"YES"))</f>
        <v>4</v>
      </c>
      <c r="AE9" s="57">
        <f>IF(COUNTIF(AE11:AE90,"YES")&gt;=2,"SATISFIED",2-COUNTIF(AE11:AE90,"YES"))</f>
        <v>2</v>
      </c>
      <c r="AF9" s="57">
        <f>IF(COUNTIF(AF11:AF90,"YES")&gt;=1,"SATISFIED",1-COUNTIF(AF11:AF90,"YES"))</f>
        <v>1</v>
      </c>
      <c r="AG9" s="95" t="s">
        <v>1222</v>
      </c>
    </row>
    <row r="10" spans="9:33" ht="19.2" thickTop="1" thickBot="1" x14ac:dyDescent="0.4">
      <c r="I10" s="164" t="s">
        <v>0</v>
      </c>
      <c r="J10" s="165" t="s">
        <v>428</v>
      </c>
      <c r="K10" s="13" t="s">
        <v>429</v>
      </c>
      <c r="L10" s="24" t="s">
        <v>710</v>
      </c>
      <c r="M10" s="24"/>
      <c r="N10" s="24"/>
      <c r="O10" s="25"/>
      <c r="P10" s="182"/>
      <c r="Q10" s="120"/>
      <c r="R10" s="96"/>
      <c r="S10" s="49" t="s">
        <v>1035</v>
      </c>
      <c r="T10" s="49"/>
      <c r="U10" s="49"/>
      <c r="V10" s="49"/>
      <c r="W10" s="49"/>
      <c r="X10" s="49"/>
      <c r="Y10" s="58">
        <f>IF(COUNTIF(Y11:Y19,"YES")&gt;=2,"SATISFIED",2-COUNTIF(Y11:Y19,"YES"))</f>
        <v>2</v>
      </c>
      <c r="Z10" s="58"/>
      <c r="AA10" s="58"/>
      <c r="AB10" s="58"/>
      <c r="AC10" s="58">
        <f>IF(COUNTIF(AC11:AC19,"YES")&gt;=1,"SATISFIED",1-COUNTIF(AC11:AC19,"YES"))</f>
        <v>1</v>
      </c>
      <c r="AD10" s="65" t="s">
        <v>1197</v>
      </c>
      <c r="AE10" s="52"/>
      <c r="AF10" s="51"/>
      <c r="AG10" s="53"/>
    </row>
    <row r="11" spans="9:33" ht="15" thickTop="1" x14ac:dyDescent="0.3">
      <c r="I11" s="166"/>
      <c r="J11" s="167"/>
      <c r="K11" s="7" t="str" cm="1">
        <f t="array" ref="K11">IF(AND(I11&lt;&gt;"", J11&lt;&gt;""), _xlfn.XLOOKUP(I11&amp;J11, AP!B$1:B$157&amp;AP!C$1:C$157, AP!D$1:D$157, "Not Equivalent to Any Course", 0, 1), "")</f>
        <v/>
      </c>
      <c r="L11" s="26" t="str">
        <f>IF(I11&lt;&gt;"", _xlfn.XLOOKUP(K11, 'GEP Lookup'!B$1:B$189, 'GEP Lookup'!D$1:D$189, "No GEP Equivalent", 0, 1), "")</f>
        <v/>
      </c>
      <c r="M11" s="26" t="str">
        <f>_xlfn.XLOOKUP($K11,'GEP Lookup'!$B$1:$B$189,'GEP Lookup'!E$1:E$189," ",0,1)&amp;""</f>
        <v xml:space="preserve"> </v>
      </c>
      <c r="N11" s="26" t="str">
        <f>_xlfn.XLOOKUP($K11,'GEP Lookup'!$B$1:$B$189,'GEP Lookup'!F$1:F$189," ",0,1)&amp;""</f>
        <v xml:space="preserve"> </v>
      </c>
      <c r="O11" s="27" t="str">
        <f>_xlfn.XLOOKUP($K11,'GEP Lookup'!$B:$B,'GEP Lookup'!G:G," ",0,1)&amp;""</f>
        <v xml:space="preserve"> </v>
      </c>
      <c r="P11" s="182"/>
      <c r="Q11" s="121"/>
      <c r="R11" s="97" t="s">
        <v>1037</v>
      </c>
      <c r="S11" s="44" t="s">
        <v>38</v>
      </c>
      <c r="T11" s="44" t="s">
        <v>667</v>
      </c>
      <c r="U11" s="45" t="s">
        <v>1190</v>
      </c>
      <c r="V11" s="45" t="s">
        <v>1190</v>
      </c>
      <c r="W11" s="45"/>
      <c r="X11" s="45"/>
      <c r="Y11" s="59" t="str">
        <f t="shared" ref="Y11:Y15" si="0">IF(COUNTIF($K$11:$K$109, "*" &amp; $S11 &amp; "*") &gt; 0, "YES", "")&amp;""</f>
        <v/>
      </c>
      <c r="Z11" s="77" t="str">
        <f>IF(Y11="YES", S11, "")</f>
        <v/>
      </c>
      <c r="AA11" s="82" cm="1">
        <f t="array" ref="AA11">SUMPRODUCT(--(Selection!$Z$11:$Z$15&lt;&gt;""), --(Selection!$Z$11:$Z$15&lt;&gt;""))</f>
        <v>0</v>
      </c>
      <c r="AB11" s="82" t="str">
        <f>IF(AA11&gt;2, Selection!$Z$11, "")</f>
        <v/>
      </c>
      <c r="AC11" s="59" t="str">
        <f>IF(Y11="YES",U11,"")&amp;""</f>
        <v/>
      </c>
      <c r="AD11" s="69" t="str">
        <f t="shared" ref="AD11:AD15" si="1">IF(Y11="YES",V11,"")&amp;""</f>
        <v/>
      </c>
      <c r="AE11" s="70"/>
      <c r="AF11" s="71"/>
      <c r="AG11" s="106"/>
    </row>
    <row r="12" spans="9:33" x14ac:dyDescent="0.3">
      <c r="I12" s="168"/>
      <c r="J12" s="169"/>
      <c r="K12" s="43" t="str" cm="1">
        <f t="array" ref="K12">IF(AND(I12&lt;&gt;"", J12&lt;&gt;""), _xlfn.XLOOKUP(I12&amp;J12, AP!B$1:B$157&amp;AP!C$1:C$157, AP!D$1:D$157, "Not Equivalent to Any Course", 0, 1), "")</f>
        <v/>
      </c>
      <c r="L12" s="28" t="str">
        <f>IF(I12&lt;&gt;"", _xlfn.XLOOKUP(K12, 'GEP Lookup'!B$1:B$189, 'GEP Lookup'!D$1:D$189, "No GEP Equivalent", 0, 1), "")</f>
        <v/>
      </c>
      <c r="M12" s="28" t="str">
        <f>_xlfn.XLOOKUP($K12,'GEP Lookup'!$B$1:$B$189,'GEP Lookup'!E$1:E$189," ",0,1)&amp;""</f>
        <v xml:space="preserve"> </v>
      </c>
      <c r="N12" s="28" t="str">
        <f>_xlfn.XLOOKUP($K12,'GEP Lookup'!$B$1:$B$189,'GEP Lookup'!F$1:F$189," ",0,1)&amp;""</f>
        <v xml:space="preserve"> </v>
      </c>
      <c r="O12" s="29" t="str">
        <f>_xlfn.XLOOKUP($K12,'GEP Lookup'!$B:$B,'GEP Lookup'!G:G," ",0,1)&amp;""</f>
        <v xml:space="preserve"> </v>
      </c>
      <c r="P12" s="182"/>
      <c r="Q12" s="120"/>
      <c r="R12" s="98"/>
      <c r="S12" s="47" t="s">
        <v>551</v>
      </c>
      <c r="T12" s="47" t="s">
        <v>668</v>
      </c>
      <c r="U12" s="45"/>
      <c r="V12" s="45" t="s">
        <v>1190</v>
      </c>
      <c r="W12" s="45"/>
      <c r="X12" s="45"/>
      <c r="Y12" s="68" t="str">
        <f t="shared" si="0"/>
        <v/>
      </c>
      <c r="Z12" s="78" t="str">
        <f t="shared" ref="Z12:Z78" si="2">IF(Y12="YES", S12, "")</f>
        <v/>
      </c>
      <c r="AA12" s="78"/>
      <c r="AB12" s="78" t="str">
        <f>IF(AA12&gt;2, Selection!$Z$11, "")</f>
        <v/>
      </c>
      <c r="AC12" s="60" t="str">
        <f t="shared" ref="AC12:AC78" si="3">IF(Y12="YES",U12,"")&amp;""</f>
        <v/>
      </c>
      <c r="AD12" s="60" t="str">
        <f t="shared" si="1"/>
        <v/>
      </c>
      <c r="AE12" s="72"/>
      <c r="AF12" s="73"/>
      <c r="AG12" s="107"/>
    </row>
    <row r="13" spans="9:33" x14ac:dyDescent="0.3">
      <c r="I13" s="166"/>
      <c r="J13" s="167"/>
      <c r="K13" s="7" t="str" cm="1">
        <f t="array" ref="K13">IF(AND(I13&lt;&gt;"", J13&lt;&gt;""), _xlfn.XLOOKUP(I13&amp;J13, AP!B$1:B$157&amp;AP!C$1:C$157, AP!D$1:D$157, "Not Equivalent to Any Course", 0, 1), "")</f>
        <v/>
      </c>
      <c r="L13" s="30" t="str">
        <f>IF(I13&lt;&gt;"", _xlfn.XLOOKUP(K13, 'GEP Lookup'!B$1:B$189, 'GEP Lookup'!D$1:D$189, "No GEP Equivalent", 0, 1), "")</f>
        <v/>
      </c>
      <c r="M13" s="30" t="str">
        <f>_xlfn.XLOOKUP($K13,'GEP Lookup'!$B$1:$B$189,'GEP Lookup'!E$1:E$189," ",0,1)&amp;""</f>
        <v xml:space="preserve"> </v>
      </c>
      <c r="N13" s="30" t="str">
        <f>_xlfn.XLOOKUP($K13,'GEP Lookup'!$B$1:$B$189,'GEP Lookup'!F$1:F$189," ",0,1)&amp;""</f>
        <v xml:space="preserve"> </v>
      </c>
      <c r="O13" s="31" t="str">
        <f>_xlfn.XLOOKUP($K13,'GEP Lookup'!$B:$B,'GEP Lookup'!G:G," ",0,1)&amp;""</f>
        <v xml:space="preserve"> </v>
      </c>
      <c r="P13" s="182"/>
      <c r="Q13" s="120"/>
      <c r="R13" s="97"/>
      <c r="S13" s="44" t="s">
        <v>631</v>
      </c>
      <c r="T13" s="44" t="s">
        <v>663</v>
      </c>
      <c r="U13" s="45"/>
      <c r="V13" s="45"/>
      <c r="W13" s="45"/>
      <c r="X13" s="45"/>
      <c r="Y13" s="62" t="str">
        <f t="shared" si="0"/>
        <v/>
      </c>
      <c r="Z13" s="79" t="str">
        <f t="shared" si="2"/>
        <v/>
      </c>
      <c r="AA13" s="79"/>
      <c r="AB13" s="79" t="str">
        <f>IF(AA13&gt;2, Selection!$Z$11, "")</f>
        <v/>
      </c>
      <c r="AC13" s="62" t="str">
        <f t="shared" si="3"/>
        <v/>
      </c>
      <c r="AD13" s="62" t="str">
        <f t="shared" si="1"/>
        <v/>
      </c>
      <c r="AE13" s="74"/>
      <c r="AF13" s="75"/>
      <c r="AG13" s="107"/>
    </row>
    <row r="14" spans="9:33" x14ac:dyDescent="0.3">
      <c r="I14" s="168"/>
      <c r="J14" s="169"/>
      <c r="K14" s="43" t="str" cm="1">
        <f t="array" ref="K14">IF(AND(I14&lt;&gt;"", J14&lt;&gt;""), _xlfn.XLOOKUP(I14&amp;J14, AP!B$1:B$157&amp;AP!C$1:C$157, AP!D$1:D$157, "Not Equivalent to Any Course", 0, 1), "")</f>
        <v/>
      </c>
      <c r="L14" s="28" t="str">
        <f>IF(I14&lt;&gt;"", _xlfn.XLOOKUP(K14, 'GEP Lookup'!B$1:B$189, 'GEP Lookup'!D$1:D$189, "No GEP Equivalent", 0, 1), "")</f>
        <v/>
      </c>
      <c r="M14" s="28" t="str">
        <f>_xlfn.XLOOKUP($K14,'GEP Lookup'!$B$1:$B$189,'GEP Lookup'!E$1:E$189," ",0,1)&amp;""</f>
        <v xml:space="preserve"> </v>
      </c>
      <c r="N14" s="28" t="str">
        <f>_xlfn.XLOOKUP($K14,'GEP Lookup'!$B$1:$B$189,'GEP Lookup'!F$1:F$189," ",0,1)&amp;""</f>
        <v xml:space="preserve"> </v>
      </c>
      <c r="O14" s="29" t="str">
        <f>_xlfn.XLOOKUP($K14,'GEP Lookup'!$B:$B,'GEP Lookup'!G:G," ",0,1)&amp;""</f>
        <v xml:space="preserve"> </v>
      </c>
      <c r="P14" s="182"/>
      <c r="Q14" s="120"/>
      <c r="R14" s="98"/>
      <c r="S14" s="47" t="s">
        <v>650</v>
      </c>
      <c r="T14" s="47" t="s">
        <v>703</v>
      </c>
      <c r="U14" s="45"/>
      <c r="V14" s="45"/>
      <c r="W14" s="45"/>
      <c r="X14" s="45"/>
      <c r="Y14" s="60" t="str">
        <f t="shared" si="0"/>
        <v/>
      </c>
      <c r="Z14" s="79" t="str">
        <f t="shared" si="2"/>
        <v/>
      </c>
      <c r="AA14" s="79"/>
      <c r="AB14" s="79" t="str">
        <f>IF(AA14&gt;2, Selection!$Z$11, "")</f>
        <v/>
      </c>
      <c r="AC14" s="60" t="str">
        <f t="shared" si="3"/>
        <v/>
      </c>
      <c r="AD14" s="60" t="str">
        <f t="shared" si="1"/>
        <v/>
      </c>
      <c r="AE14" s="72"/>
      <c r="AF14" s="73"/>
      <c r="AG14" s="107"/>
    </row>
    <row r="15" spans="9:33" x14ac:dyDescent="0.3">
      <c r="I15" s="166"/>
      <c r="J15" s="167"/>
      <c r="K15" s="7" t="str" cm="1">
        <f t="array" ref="K15">IF(AND(I15&lt;&gt;"", J15&lt;&gt;""), _xlfn.XLOOKUP(I15&amp;J15, AP!B$1:B$157&amp;AP!C$1:C$157, AP!D$1:D$157, "Not Equivalent to Any Course", 0, 1), "")</f>
        <v/>
      </c>
      <c r="L15" s="30" t="str">
        <f>IF(I15&lt;&gt;"", _xlfn.XLOOKUP(K15, 'GEP Lookup'!B$1:B$189, 'GEP Lookup'!D$1:D$189, "No GEP Equivalent", 0, 1), "")</f>
        <v/>
      </c>
      <c r="M15" s="30" t="str">
        <f>_xlfn.XLOOKUP($K15,'GEP Lookup'!$B$1:$B$189,'GEP Lookup'!E$1:E$189," ",0,1)&amp;""</f>
        <v xml:space="preserve"> </v>
      </c>
      <c r="N15" s="30" t="str">
        <f>_xlfn.XLOOKUP($K15,'GEP Lookup'!$B$1:$B$189,'GEP Lookup'!F$1:F$189," ",0,1)&amp;""</f>
        <v xml:space="preserve"> </v>
      </c>
      <c r="O15" s="31" t="str">
        <f>_xlfn.XLOOKUP($K15,'GEP Lookup'!$B:$B,'GEP Lookup'!G:G," ",0,1)&amp;""</f>
        <v xml:space="preserve"> </v>
      </c>
      <c r="P15" s="182"/>
      <c r="Q15" s="120"/>
      <c r="R15" s="97"/>
      <c r="S15" s="44" t="s">
        <v>610</v>
      </c>
      <c r="T15" s="44" t="s">
        <v>704</v>
      </c>
      <c r="U15" s="45"/>
      <c r="V15" s="45"/>
      <c r="W15" s="45"/>
      <c r="X15" s="45"/>
      <c r="Y15" s="62" t="str">
        <f t="shared" si="0"/>
        <v/>
      </c>
      <c r="Z15" s="79" t="str">
        <f t="shared" si="2"/>
        <v/>
      </c>
      <c r="AA15" s="79"/>
      <c r="AB15" s="79" t="str">
        <f>IF(AA15&gt;2, Selection!$Z$11, "")</f>
        <v/>
      </c>
      <c r="AC15" s="62" t="str">
        <f t="shared" si="3"/>
        <v/>
      </c>
      <c r="AD15" s="62" t="str">
        <f t="shared" si="1"/>
        <v/>
      </c>
      <c r="AE15" s="74"/>
      <c r="AF15" s="75"/>
      <c r="AG15" s="107"/>
    </row>
    <row r="16" spans="9:33" ht="15" thickBot="1" x14ac:dyDescent="0.35">
      <c r="I16" s="168"/>
      <c r="J16" s="169"/>
      <c r="K16" s="43" t="str" cm="1">
        <f t="array" ref="K16">IF(AND(I16&lt;&gt;"", J16&lt;&gt;""), _xlfn.XLOOKUP(I16&amp;J16, AP!B$1:B$157&amp;AP!C$1:C$157, AP!D$1:D$157, "Not Equivalent to Any Course", 0, 1), "")</f>
        <v/>
      </c>
      <c r="L16" s="28" t="str">
        <f>IF(I16&lt;&gt;"", _xlfn.XLOOKUP(K16, 'GEP Lookup'!B$1:B$189, 'GEP Lookup'!D$1:D$189, "No GEP Equivalent", 0, 1), "")</f>
        <v/>
      </c>
      <c r="M16" s="28" t="str">
        <f>_xlfn.XLOOKUP($K16,'GEP Lookup'!$B$1:$B$189,'GEP Lookup'!E$1:E$189," ",0,1)&amp;""</f>
        <v xml:space="preserve"> </v>
      </c>
      <c r="N16" s="28" t="str">
        <f>_xlfn.XLOOKUP($K16,'GEP Lookup'!$B$1:$B$189,'GEP Lookup'!F$1:F$189," ",0,1)&amp;""</f>
        <v xml:space="preserve"> </v>
      </c>
      <c r="O16" s="29" t="str">
        <f>_xlfn.XLOOKUP($K16,'GEP Lookup'!$B:$B,'GEP Lookup'!G:G," ",0,1)&amp;""</f>
        <v xml:space="preserve"> </v>
      </c>
      <c r="P16" s="182"/>
      <c r="Q16" s="120"/>
      <c r="R16" s="98"/>
      <c r="S16" s="125" t="s">
        <v>1183</v>
      </c>
      <c r="T16" s="126"/>
      <c r="U16" s="45"/>
      <c r="V16" s="45"/>
      <c r="W16" s="45"/>
      <c r="X16" s="45"/>
      <c r="Y16" s="60"/>
      <c r="Z16" s="79" t="str">
        <f t="shared" si="2"/>
        <v/>
      </c>
      <c r="AA16" s="79"/>
      <c r="AB16" s="79"/>
      <c r="AC16" s="60"/>
      <c r="AD16" s="60"/>
      <c r="AE16" s="72"/>
      <c r="AF16" s="73"/>
      <c r="AG16" s="107"/>
    </row>
    <row r="17" spans="9:33" ht="15.6" thickTop="1" thickBot="1" x14ac:dyDescent="0.35">
      <c r="I17" s="166"/>
      <c r="J17" s="167"/>
      <c r="K17" s="7" t="str" cm="1">
        <f t="array" ref="K17">IF(AND(I17&lt;&gt;"", J17&lt;&gt;""), _xlfn.XLOOKUP(I17&amp;J17, AP!B$1:B$157&amp;AP!C$1:C$157, AP!D$1:D$157, "Not Equivalent to Any Course", 0, 1), "")</f>
        <v/>
      </c>
      <c r="L17" s="30" t="str">
        <f>IF(I17&lt;&gt;"", _xlfn.XLOOKUP(K17, 'GEP Lookup'!B$1:B$189, 'GEP Lookup'!D$1:D$189, "No GEP Equivalent", 0, 1), "")</f>
        <v/>
      </c>
      <c r="M17" s="30" t="str">
        <f>_xlfn.XLOOKUP($K17,'GEP Lookup'!$B$1:$B$189,'GEP Lookup'!E$1:E$189," ",0,1)&amp;""</f>
        <v xml:space="preserve"> </v>
      </c>
      <c r="N17" s="30" t="str">
        <f>_xlfn.XLOOKUP($K17,'GEP Lookup'!$B$1:$B$189,'GEP Lookup'!F$1:F$189," ",0,1)&amp;""</f>
        <v xml:space="preserve"> </v>
      </c>
      <c r="O17" s="31" t="str">
        <f>_xlfn.XLOOKUP($K17,'GEP Lookup'!$B:$B,'GEP Lookup'!G:G," ",0,1)&amp;""</f>
        <v xml:space="preserve"> </v>
      </c>
      <c r="P17" s="182"/>
      <c r="Q17" s="121" t="s">
        <v>1225</v>
      </c>
      <c r="R17" s="97"/>
      <c r="S17" s="118"/>
      <c r="T17" s="44" t="str">
        <f>IF(S17="", "", IFERROR(IF(VLOOKUP(S17, 'GEP Lookup'!B:D, 3, FALSE)="Communication Foundation", INDEX('GEP Lookup'!$C$2:$C$189, MATCH(S17, 'GEP Lookup'!$B$2:$B$189, 0)), "Course Not Eligible for this Foundation"), "Course Not Eligible for this Foundation"))</f>
        <v/>
      </c>
      <c r="U17" s="45"/>
      <c r="V17" s="45" t="str">
        <f>IF(_xlfn.XLOOKUP($S17,'GEP Lookup'!$B$2:$B$189,'GEP Lookup'!$F$2:$F$189,0,1,)&amp;""="Gordon Rule Writing", "YES","")</f>
        <v/>
      </c>
      <c r="W17" s="45"/>
      <c r="X17" s="45"/>
      <c r="Y17" s="62" t="str">
        <f>IF(AND(S17&lt;&gt;"", T17&lt;&gt;"Course Not Eligible for this Foundation"), "YES", "")</f>
        <v/>
      </c>
      <c r="Z17" s="79"/>
      <c r="AA17" s="79"/>
      <c r="AB17" s="79"/>
      <c r="AC17" s="62"/>
      <c r="AD17" s="62" t="str">
        <f>IF(V17="YES","YES","")</f>
        <v/>
      </c>
      <c r="AE17" s="74"/>
      <c r="AF17" s="75"/>
      <c r="AG17" s="107"/>
    </row>
    <row r="18" spans="9:33" ht="15" customHeight="1" thickTop="1" thickBot="1" x14ac:dyDescent="0.35">
      <c r="I18" s="168"/>
      <c r="J18" s="169"/>
      <c r="K18" s="43" t="str" cm="1">
        <f t="array" ref="K18">IF(AND(I18&lt;&gt;"", J18&lt;&gt;""), _xlfn.XLOOKUP(I18&amp;J18, AP!B$1:B$157&amp;AP!C$1:C$157, AP!D$1:D$157, "Not Equivalent to Any Course", 0, 1), "")</f>
        <v/>
      </c>
      <c r="L18" s="28" t="str">
        <f>IF(I18&lt;&gt;"", _xlfn.XLOOKUP(K18, 'GEP Lookup'!B$1:B$189, 'GEP Lookup'!D$1:D$189, "No GEP Equivalent", 0, 1), "")</f>
        <v/>
      </c>
      <c r="M18" s="28" t="str">
        <f>_xlfn.XLOOKUP($K18,'GEP Lookup'!$B$1:$B$189,'GEP Lookup'!E$1:E$189," ",0,1)&amp;""</f>
        <v xml:space="preserve"> </v>
      </c>
      <c r="N18" s="28" t="str">
        <f>_xlfn.XLOOKUP($K18,'GEP Lookup'!$B$1:$B$189,'GEP Lookup'!F$1:F$189," ",0,1)&amp;""</f>
        <v xml:space="preserve"> </v>
      </c>
      <c r="O18" s="29" t="str">
        <f>_xlfn.XLOOKUP($K18,'GEP Lookup'!$B:$B,'GEP Lookup'!G:G," ",0,1)&amp;""</f>
        <v xml:space="preserve"> </v>
      </c>
      <c r="P18" s="182"/>
      <c r="Q18" s="120"/>
      <c r="R18" s="98"/>
      <c r="S18" s="127" t="s">
        <v>1242</v>
      </c>
      <c r="T18" s="126"/>
      <c r="U18" s="45"/>
      <c r="V18" s="45"/>
      <c r="W18" s="45"/>
      <c r="X18" s="45"/>
      <c r="Y18" s="60"/>
      <c r="Z18" s="79" t="str">
        <f t="shared" si="2"/>
        <v/>
      </c>
      <c r="AA18" s="79"/>
      <c r="AB18" s="79"/>
      <c r="AC18" s="60"/>
      <c r="AD18" s="60"/>
      <c r="AE18" s="72"/>
      <c r="AF18" s="73"/>
      <c r="AG18" s="107"/>
    </row>
    <row r="19" spans="9:33" ht="15.6" thickTop="1" thickBot="1" x14ac:dyDescent="0.35">
      <c r="I19" s="166"/>
      <c r="J19" s="167"/>
      <c r="K19" s="7" t="str" cm="1">
        <f t="array" ref="K19">IF(AND(I19&lt;&gt;"", J19&lt;&gt;""), _xlfn.XLOOKUP(I19&amp;J19, AP!B$1:B$157&amp;AP!C$1:C$157, AP!D$1:D$157, "Not Equivalent to Any Course", 0, 1), "")</f>
        <v/>
      </c>
      <c r="L19" s="30" t="str">
        <f>IF(I19&lt;&gt;"", _xlfn.XLOOKUP(K19, 'GEP Lookup'!B$1:B$189, 'GEP Lookup'!D$1:D$189, "No GEP Equivalent", 0, 1), "")</f>
        <v/>
      </c>
      <c r="M19" s="30" t="str">
        <f>_xlfn.XLOOKUP($K19,'GEP Lookup'!$B$1:$B$189,'GEP Lookup'!E$1:E$189," ",0,1)&amp;""</f>
        <v xml:space="preserve"> </v>
      </c>
      <c r="N19" s="30" t="str">
        <f>_xlfn.XLOOKUP($K19,'GEP Lookup'!$B$1:$B$189,'GEP Lookup'!F$1:F$189," ",0,1)&amp;""</f>
        <v xml:space="preserve"> </v>
      </c>
      <c r="O19" s="31" t="str">
        <f>_xlfn.XLOOKUP($K19,'GEP Lookup'!$B:$B,'GEP Lookup'!G:G," ",0,1)&amp;""</f>
        <v xml:space="preserve"> </v>
      </c>
      <c r="P19" s="182"/>
      <c r="Q19" s="121" t="s">
        <v>1225</v>
      </c>
      <c r="R19" s="97"/>
      <c r="S19" s="118"/>
      <c r="T19" s="44" t="str">
        <f>IF(S19="", "", IFERROR(IF(VLOOKUP(S19, 'GEP Lookup'!B:D, 3, FALSE)="Communication Foundation", INDEX('GEP Lookup'!$C$2:$C$189, MATCH(S19, 'GEP Lookup'!$B$2:$B$189, 0)), "Course Not Eligible for this Foundation"), "Course Not Eligible for this Foundation"))</f>
        <v/>
      </c>
      <c r="U19" s="45"/>
      <c r="V19" s="45" t="str">
        <f>IF(_xlfn.XLOOKUP($S19,'GEP Lookup'!$B$2:$B$189,'GEP Lookup'!$F$2:$F$189,0,1,)&amp;""="Gordon Rule Writing", "YES","")</f>
        <v/>
      </c>
      <c r="W19" s="45"/>
      <c r="X19" s="45"/>
      <c r="Y19" s="62" t="str">
        <f>IF(AND(S19&lt;&gt;"", T19&lt;&gt;"Course Not Eligible for this Foundation"), "YES", "")</f>
        <v/>
      </c>
      <c r="Z19" s="79"/>
      <c r="AA19" s="79"/>
      <c r="AB19" s="79"/>
      <c r="AC19" s="62"/>
      <c r="AD19" s="62" t="str">
        <f>IF(V19="YES","YES","")</f>
        <v/>
      </c>
      <c r="AE19" s="74"/>
      <c r="AF19" s="75"/>
      <c r="AG19" s="106"/>
    </row>
    <row r="20" spans="9:33" ht="19.2" thickTop="1" thickBot="1" x14ac:dyDescent="0.4">
      <c r="I20" s="168"/>
      <c r="J20" s="169"/>
      <c r="K20" s="14" t="str" cm="1">
        <f t="array" ref="K20">IF(AND(I20&lt;&gt;"", J20&lt;&gt;""), _xlfn.XLOOKUP(I20&amp;J20, AP!B$1:B$157&amp;AP!C$1:C$157, AP!D$1:D$157, "Not Equivalent to Any Course", 0, 1), "")</f>
        <v/>
      </c>
      <c r="L20" s="28" t="str">
        <f>IF(I20&lt;&gt;"", _xlfn.XLOOKUP(K20, 'GEP Lookup'!B$1:B$189, 'GEP Lookup'!D$1:D$189, "No GEP Equivalent", 0, 1), "")</f>
        <v/>
      </c>
      <c r="M20" s="28" t="str">
        <f>_xlfn.XLOOKUP($K20,'GEP Lookup'!$B$1:$B$189,'GEP Lookup'!E$1:E$189," ",0,1)&amp;""</f>
        <v xml:space="preserve"> </v>
      </c>
      <c r="N20" s="28" t="str">
        <f>_xlfn.XLOOKUP($K20,'GEP Lookup'!$B$1:$B$189,'GEP Lookup'!F$1:F$189," ",0,1)&amp;""</f>
        <v xml:space="preserve"> </v>
      </c>
      <c r="O20" s="29" t="str">
        <f>_xlfn.XLOOKUP($K20,'GEP Lookup'!$B:$B,'GEP Lookup'!G:G," ",0,1)&amp;""</f>
        <v xml:space="preserve"> </v>
      </c>
      <c r="P20" s="182"/>
      <c r="Q20" s="120"/>
      <c r="R20" s="96"/>
      <c r="S20" s="49" t="s">
        <v>1039</v>
      </c>
      <c r="T20" s="49"/>
      <c r="U20" s="49"/>
      <c r="V20" s="49"/>
      <c r="W20" s="49"/>
      <c r="X20" s="49"/>
      <c r="Y20" s="58">
        <f>IF(COUNTIF(Y21:Y42,"YES")&gt;=2,"SATISFIED",2-COUNTIF(Y21:Y42,"YES"))</f>
        <v>2</v>
      </c>
      <c r="Z20" s="58"/>
      <c r="AA20" s="58"/>
      <c r="AB20" s="58"/>
      <c r="AC20" s="58">
        <f>IF(COUNTIF(AC21:AC42,"YES")&gt;=1,"SATISFIED",1-COUNTIF(AC21:AC42,"YES"))</f>
        <v>1</v>
      </c>
      <c r="AD20" s="65" t="s">
        <v>1197</v>
      </c>
      <c r="AE20" s="52"/>
      <c r="AF20" s="51"/>
      <c r="AG20" s="53"/>
    </row>
    <row r="21" spans="9:33" ht="15" thickTop="1" x14ac:dyDescent="0.3">
      <c r="I21" s="166"/>
      <c r="J21" s="167"/>
      <c r="K21" s="7" t="str" cm="1">
        <f t="array" ref="K21">IF(AND(I21&lt;&gt;"", J21&lt;&gt;""), _xlfn.XLOOKUP(I21&amp;J21, AP!B$1:B$157&amp;AP!C$1:C$157, AP!D$1:D$157, "Not Equivalent to Any Course", 0, 1), "")</f>
        <v/>
      </c>
      <c r="L21" s="30" t="str">
        <f>IF(I21&lt;&gt;"", _xlfn.XLOOKUP(K21, 'GEP Lookup'!B$1:B$189, 'GEP Lookup'!D$1:D$189, "No GEP Equivalent", 0, 1), "")</f>
        <v/>
      </c>
      <c r="M21" s="30" t="str">
        <f>_xlfn.XLOOKUP($K21,'GEP Lookup'!$B$1:$B$189,'GEP Lookup'!E$1:E$189," ",0,1)&amp;""</f>
        <v xml:space="preserve"> </v>
      </c>
      <c r="N21" s="30" t="str">
        <f>_xlfn.XLOOKUP($K21,'GEP Lookup'!$B$1:$B$189,'GEP Lookup'!F$1:F$189," ",0,1)&amp;""</f>
        <v xml:space="preserve"> </v>
      </c>
      <c r="O21" s="31" t="str">
        <f>_xlfn.XLOOKUP($K21,'GEP Lookup'!$B:$B,'GEP Lookup'!G:G," ",0,1)&amp;""</f>
        <v xml:space="preserve"> </v>
      </c>
      <c r="P21" s="182"/>
      <c r="Q21" s="120"/>
      <c r="R21" s="97" t="s">
        <v>1037</v>
      </c>
      <c r="S21" s="44" t="s">
        <v>638</v>
      </c>
      <c r="T21" s="44" t="s">
        <v>678</v>
      </c>
      <c r="U21" s="45" t="s">
        <v>1190</v>
      </c>
      <c r="V21" s="45"/>
      <c r="W21" s="45"/>
      <c r="X21" s="45"/>
      <c r="Y21" s="59" t="str">
        <f t="shared" ref="Y21:Y42" si="4">IF(COUNTIF($K$11:$K$109, "*" &amp; $S21 &amp; "*") &gt; 0, "YES", "")&amp;""</f>
        <v/>
      </c>
      <c r="Z21" s="79" t="str">
        <f t="shared" si="2"/>
        <v/>
      </c>
      <c r="AA21" s="77" cm="1">
        <f t="array" ref="AA21">SUMPRODUCT(--(Selection!$Z$21:$Z$42&lt;&gt;""), --(Selection!$Z$21:$Z$42&lt;&gt;""))</f>
        <v>0</v>
      </c>
      <c r="AB21" s="79" t="str">
        <f>IF(AA$21&gt;2, Selection!$Z21, "")</f>
        <v/>
      </c>
      <c r="AC21" s="62" t="str">
        <f t="shared" si="3"/>
        <v/>
      </c>
      <c r="AD21" s="59" t="str">
        <f t="shared" ref="AD21:AD42" si="5">IF(Y21="YES",V21,"")&amp;""</f>
        <v/>
      </c>
      <c r="AE21" s="70"/>
      <c r="AF21" s="71"/>
      <c r="AG21" s="106"/>
    </row>
    <row r="22" spans="9:33" ht="15" thickBot="1" x14ac:dyDescent="0.35">
      <c r="I22" s="170"/>
      <c r="J22" s="171"/>
      <c r="K22" s="15" t="str" cm="1">
        <f t="array" ref="K22">IF(AND(I22&lt;&gt;"", J22&lt;&gt;""), _xlfn.XLOOKUP(I22&amp;J22, AP!B$1:B$157&amp;AP!C$1:C$157, AP!D$1:D$157, "Not Equivalent to Any Course", 0, 1), "")</f>
        <v/>
      </c>
      <c r="L22" s="32" t="str">
        <f>IF(I22&lt;&gt;"", _xlfn.XLOOKUP(K22, 'GEP Lookup'!B$1:B$189, 'GEP Lookup'!D$1:D$189, "No GEP Equivalent", 0, 1), "")</f>
        <v/>
      </c>
      <c r="M22" s="32" t="str">
        <f>_xlfn.XLOOKUP($K22,'GEP Lookup'!$B$1:$B$189,'GEP Lookup'!E$1:E$189," ",0,1)&amp;""</f>
        <v xml:space="preserve"> </v>
      </c>
      <c r="N22" s="32" t="str">
        <f>_xlfn.XLOOKUP($K22,'GEP Lookup'!$B$1:$B$189,'GEP Lookup'!F$1:F$189," ",0,1)&amp;""</f>
        <v xml:space="preserve"> </v>
      </c>
      <c r="O22" s="33" t="str">
        <f>_xlfn.XLOOKUP($K22,'GEP Lookup'!$B:$B,'GEP Lookup'!G:G," ",0,1)&amp;""</f>
        <v xml:space="preserve"> </v>
      </c>
      <c r="P22" s="182"/>
      <c r="Q22" s="120"/>
      <c r="R22" s="98" t="s">
        <v>1037</v>
      </c>
      <c r="S22" s="47" t="s">
        <v>171</v>
      </c>
      <c r="T22" s="47" t="s">
        <v>691</v>
      </c>
      <c r="U22" s="45" t="s">
        <v>1190</v>
      </c>
      <c r="V22" s="45" t="s">
        <v>1190</v>
      </c>
      <c r="W22" s="45"/>
      <c r="X22" s="45"/>
      <c r="Y22" s="60" t="str">
        <f t="shared" si="4"/>
        <v/>
      </c>
      <c r="Z22" s="79" t="str">
        <f t="shared" si="2"/>
        <v/>
      </c>
      <c r="AA22" s="79"/>
      <c r="AB22" s="79" t="str">
        <f>IF(AA22&gt;2, Selection!$Z$21, "")</f>
        <v/>
      </c>
      <c r="AC22" s="60" t="str">
        <f t="shared" si="3"/>
        <v/>
      </c>
      <c r="AD22" s="60" t="str">
        <f t="shared" si="5"/>
        <v/>
      </c>
      <c r="AE22" s="72"/>
      <c r="AF22" s="73"/>
      <c r="AG22" s="107"/>
    </row>
    <row r="23" spans="9:33" x14ac:dyDescent="0.3">
      <c r="K23" s="149"/>
      <c r="M23" s="20"/>
      <c r="N23" s="20"/>
      <c r="O23" s="20"/>
      <c r="P23" s="182"/>
      <c r="Q23" s="120"/>
      <c r="R23" s="97" t="s">
        <v>1037</v>
      </c>
      <c r="S23" s="44" t="s">
        <v>173</v>
      </c>
      <c r="T23" s="44" t="s">
        <v>694</v>
      </c>
      <c r="U23" s="45" t="s">
        <v>1190</v>
      </c>
      <c r="V23" s="45"/>
      <c r="W23" s="45"/>
      <c r="X23" s="45"/>
      <c r="Y23" s="62" t="str">
        <f t="shared" si="4"/>
        <v/>
      </c>
      <c r="Z23" s="79" t="str">
        <f t="shared" si="2"/>
        <v/>
      </c>
      <c r="AA23" s="79"/>
      <c r="AB23" s="79" t="str">
        <f>IF(AA23&gt;2, Selection!$Z$21, "")</f>
        <v/>
      </c>
      <c r="AC23" s="62" t="str">
        <f t="shared" si="3"/>
        <v/>
      </c>
      <c r="AD23" s="62" t="str">
        <f t="shared" si="5"/>
        <v/>
      </c>
      <c r="AE23" s="74"/>
      <c r="AF23" s="75"/>
      <c r="AG23" s="107"/>
    </row>
    <row r="24" spans="9:33" x14ac:dyDescent="0.3">
      <c r="I24" s="150" t="s">
        <v>490</v>
      </c>
      <c r="J24" s="150"/>
      <c r="K24" s="150"/>
      <c r="L24" s="150"/>
      <c r="M24" s="19"/>
      <c r="N24" s="19"/>
      <c r="O24" s="19"/>
      <c r="P24" s="182"/>
      <c r="Q24" s="120"/>
      <c r="R24" s="98" t="s">
        <v>1037</v>
      </c>
      <c r="S24" s="47" t="s">
        <v>190</v>
      </c>
      <c r="T24" s="47" t="s">
        <v>707</v>
      </c>
      <c r="U24" s="45" t="s">
        <v>1190</v>
      </c>
      <c r="V24" s="45"/>
      <c r="W24" s="45"/>
      <c r="X24" s="45"/>
      <c r="Y24" s="60" t="str">
        <f t="shared" si="4"/>
        <v/>
      </c>
      <c r="Z24" s="79" t="str">
        <f t="shared" si="2"/>
        <v/>
      </c>
      <c r="AA24" s="79"/>
      <c r="AB24" s="79" t="str">
        <f>IF(AA24&gt;2, Selection!$Z$21, "")</f>
        <v/>
      </c>
      <c r="AC24" s="60" t="str">
        <f t="shared" si="3"/>
        <v/>
      </c>
      <c r="AD24" s="60" t="str">
        <f t="shared" si="5"/>
        <v/>
      </c>
      <c r="AE24" s="72"/>
      <c r="AF24" s="73"/>
      <c r="AG24" s="107"/>
    </row>
    <row r="25" spans="9:33" x14ac:dyDescent="0.3">
      <c r="I25" t="s">
        <v>712</v>
      </c>
      <c r="M25" s="20"/>
      <c r="N25" s="20"/>
      <c r="O25" s="20"/>
      <c r="P25" s="182"/>
      <c r="Q25" s="120"/>
      <c r="R25" s="97"/>
      <c r="S25" s="44" t="s">
        <v>508</v>
      </c>
      <c r="T25" s="44" t="s">
        <v>654</v>
      </c>
      <c r="U25" s="45"/>
      <c r="V25" s="45"/>
      <c r="W25" s="45"/>
      <c r="X25" s="45"/>
      <c r="Y25" s="62" t="str">
        <f t="shared" si="4"/>
        <v/>
      </c>
      <c r="Z25" s="79" t="str">
        <f t="shared" si="2"/>
        <v/>
      </c>
      <c r="AA25" s="79"/>
      <c r="AB25" s="79" t="str">
        <f>IF(AA25&gt;2, Selection!$Z$21, "")</f>
        <v/>
      </c>
      <c r="AC25" s="62" t="str">
        <f t="shared" si="3"/>
        <v/>
      </c>
      <c r="AD25" s="62" t="str">
        <f t="shared" si="5"/>
        <v/>
      </c>
      <c r="AE25" s="74"/>
      <c r="AF25" s="75"/>
      <c r="AG25" s="107"/>
    </row>
    <row r="26" spans="9:33" x14ac:dyDescent="0.3">
      <c r="I26" t="s">
        <v>480</v>
      </c>
      <c r="P26" s="182"/>
      <c r="Q26" s="120"/>
      <c r="R26" s="98"/>
      <c r="S26" s="47" t="s">
        <v>509</v>
      </c>
      <c r="T26" s="47" t="s">
        <v>655</v>
      </c>
      <c r="U26" s="45"/>
      <c r="V26" s="45"/>
      <c r="W26" s="45"/>
      <c r="X26" s="45"/>
      <c r="Y26" s="60" t="str">
        <f t="shared" si="4"/>
        <v/>
      </c>
      <c r="Z26" s="79" t="str">
        <f t="shared" si="2"/>
        <v/>
      </c>
      <c r="AA26" s="79"/>
      <c r="AB26" s="79" t="str">
        <f>IF(AA26&gt;2, Selection!$Z$21, "")</f>
        <v/>
      </c>
      <c r="AC26" s="60" t="str">
        <f t="shared" si="3"/>
        <v/>
      </c>
      <c r="AD26" s="60" t="str">
        <f t="shared" si="5"/>
        <v/>
      </c>
      <c r="AE26" s="72"/>
      <c r="AF26" s="73"/>
      <c r="AG26" s="107"/>
    </row>
    <row r="27" spans="9:33" ht="15" thickBot="1" x14ac:dyDescent="0.35">
      <c r="P27" s="182"/>
      <c r="Q27" s="120"/>
      <c r="R27" s="97"/>
      <c r="S27" s="44" t="s">
        <v>245</v>
      </c>
      <c r="T27" s="44" t="s">
        <v>669</v>
      </c>
      <c r="U27" s="45"/>
      <c r="V27" s="45" t="s">
        <v>1190</v>
      </c>
      <c r="W27" s="45"/>
      <c r="X27" s="45"/>
      <c r="Y27" s="62" t="str">
        <f t="shared" si="4"/>
        <v/>
      </c>
      <c r="Z27" s="79" t="str">
        <f t="shared" si="2"/>
        <v/>
      </c>
      <c r="AA27" s="79"/>
      <c r="AB27" s="79" t="str">
        <f>IF(AA27&gt;2, Selection!$Z$21, "")</f>
        <v/>
      </c>
      <c r="AC27" s="62" t="str">
        <f t="shared" si="3"/>
        <v/>
      </c>
      <c r="AD27" s="62" t="str">
        <f t="shared" si="5"/>
        <v/>
      </c>
      <c r="AE27" s="74"/>
      <c r="AF27" s="75"/>
      <c r="AG27" s="107"/>
    </row>
    <row r="28" spans="9:33" ht="23.4" x14ac:dyDescent="0.45">
      <c r="I28" s="21" t="s">
        <v>451</v>
      </c>
      <c r="J28" s="8"/>
      <c r="K28" s="9"/>
      <c r="L28" s="9"/>
      <c r="M28" s="22"/>
      <c r="N28" s="22"/>
      <c r="O28" s="22"/>
      <c r="P28" s="182"/>
      <c r="Q28" s="120"/>
      <c r="R28" s="98"/>
      <c r="S28" s="47" t="s">
        <v>247</v>
      </c>
      <c r="T28" s="47" t="s">
        <v>670</v>
      </c>
      <c r="U28" s="45"/>
      <c r="V28" s="45" t="s">
        <v>1190</v>
      </c>
      <c r="W28" s="45"/>
      <c r="X28" s="45"/>
      <c r="Y28" s="60" t="str">
        <f t="shared" si="4"/>
        <v/>
      </c>
      <c r="Z28" s="79" t="str">
        <f t="shared" si="2"/>
        <v/>
      </c>
      <c r="AA28" s="79"/>
      <c r="AB28" s="79" t="str">
        <f>IF(AA28&gt;2, Selection!$Z$21, "")</f>
        <v/>
      </c>
      <c r="AC28" s="60" t="str">
        <f t="shared" si="3"/>
        <v/>
      </c>
      <c r="AD28" s="60" t="str">
        <f t="shared" si="5"/>
        <v/>
      </c>
      <c r="AE28" s="72"/>
      <c r="AF28" s="73"/>
      <c r="AG28" s="107"/>
    </row>
    <row r="29" spans="9:33" x14ac:dyDescent="0.3">
      <c r="I29" s="10"/>
      <c r="J29" s="11"/>
      <c r="K29" s="12"/>
      <c r="L29" s="12"/>
      <c r="M29" s="22"/>
      <c r="N29" s="22"/>
      <c r="O29" s="22"/>
      <c r="P29" s="182"/>
      <c r="Q29" s="120"/>
      <c r="R29" s="97"/>
      <c r="S29" s="44" t="s">
        <v>633</v>
      </c>
      <c r="T29" s="44" t="s">
        <v>672</v>
      </c>
      <c r="U29" s="45"/>
      <c r="V29" s="45"/>
      <c r="W29" s="45"/>
      <c r="X29" s="45"/>
      <c r="Y29" s="62" t="str">
        <f t="shared" si="4"/>
        <v/>
      </c>
      <c r="Z29" s="79" t="str">
        <f t="shared" si="2"/>
        <v/>
      </c>
      <c r="AA29" s="79"/>
      <c r="AB29" s="79" t="str">
        <f>IF(AA29&gt;2, Selection!$Z$21, "")</f>
        <v/>
      </c>
      <c r="AC29" s="62" t="str">
        <f t="shared" si="3"/>
        <v/>
      </c>
      <c r="AD29" s="62" t="str">
        <f t="shared" si="5"/>
        <v/>
      </c>
      <c r="AE29" s="74"/>
      <c r="AF29" s="75"/>
      <c r="AG29" s="107"/>
    </row>
    <row r="30" spans="9:33" x14ac:dyDescent="0.3">
      <c r="I30" s="10"/>
      <c r="J30" s="11"/>
      <c r="K30" s="12"/>
      <c r="L30" s="12"/>
      <c r="M30" s="22"/>
      <c r="N30" s="22"/>
      <c r="O30" s="22"/>
      <c r="P30" s="182"/>
      <c r="Q30" s="120"/>
      <c r="R30" s="98"/>
      <c r="S30" s="47" t="s">
        <v>561</v>
      </c>
      <c r="T30" s="47" t="s">
        <v>673</v>
      </c>
      <c r="U30" s="45"/>
      <c r="V30" s="45"/>
      <c r="W30" s="45"/>
      <c r="X30" s="45"/>
      <c r="Y30" s="60" t="str">
        <f t="shared" si="4"/>
        <v/>
      </c>
      <c r="Z30" s="79" t="str">
        <f t="shared" si="2"/>
        <v/>
      </c>
      <c r="AA30" s="79"/>
      <c r="AB30" s="79" t="str">
        <f>IF(AA30&gt;2, Selection!$Z$21, "")</f>
        <v/>
      </c>
      <c r="AC30" s="60" t="str">
        <f t="shared" si="3"/>
        <v/>
      </c>
      <c r="AD30" s="60" t="str">
        <f t="shared" si="5"/>
        <v/>
      </c>
      <c r="AE30" s="72"/>
      <c r="AF30" s="73"/>
      <c r="AG30" s="107"/>
    </row>
    <row r="31" spans="9:33" ht="15" thickBot="1" x14ac:dyDescent="0.35">
      <c r="I31" s="172" t="s">
        <v>0</v>
      </c>
      <c r="J31" s="173" t="s">
        <v>428</v>
      </c>
      <c r="K31" s="13" t="s">
        <v>429</v>
      </c>
      <c r="L31" s="24" t="s">
        <v>710</v>
      </c>
      <c r="M31" s="24"/>
      <c r="N31" s="24"/>
      <c r="O31" s="25"/>
      <c r="P31" s="182"/>
      <c r="Q31" s="120"/>
      <c r="R31" s="97"/>
      <c r="S31" s="44" t="s">
        <v>639</v>
      </c>
      <c r="T31" s="44" t="s">
        <v>679</v>
      </c>
      <c r="U31" s="45"/>
      <c r="V31" s="45" t="s">
        <v>1190</v>
      </c>
      <c r="W31" s="45"/>
      <c r="X31" s="45"/>
      <c r="Y31" s="62" t="str">
        <f t="shared" si="4"/>
        <v/>
      </c>
      <c r="Z31" s="79" t="str">
        <f t="shared" si="2"/>
        <v/>
      </c>
      <c r="AA31" s="79"/>
      <c r="AB31" s="79" t="str">
        <f>IF(AA31&gt;2, Selection!$Z$21, "")</f>
        <v/>
      </c>
      <c r="AC31" s="62" t="str">
        <f t="shared" si="3"/>
        <v/>
      </c>
      <c r="AD31" s="62" t="str">
        <f t="shared" si="5"/>
        <v/>
      </c>
      <c r="AE31" s="74"/>
      <c r="AF31" s="75"/>
      <c r="AG31" s="107"/>
    </row>
    <row r="32" spans="9:33" x14ac:dyDescent="0.3">
      <c r="I32" s="174"/>
      <c r="J32" s="175"/>
      <c r="K32" s="7" t="str" cm="1">
        <f t="array" ref="K32">IF(AND(I32&lt;&gt;"", J32&lt;&gt;""), _xlfn.XLOOKUP(I32&amp;J32, IB!B$1:B$148&amp;IB!C$1:C$148, IB!D$1:D$148, "Not Equivalent to Any Course", 0, 1), "")</f>
        <v/>
      </c>
      <c r="L32" s="34" t="str">
        <f>IF(I32&lt;&gt;"", _xlfn.XLOOKUP(K32, 'GEP Lookup'!B$1:B$189, 'GEP Lookup'!D$1:D$189, "No GEP Equivalent", 0, 1), "")</f>
        <v/>
      </c>
      <c r="M32" s="34" t="str">
        <f>_xlfn.XLOOKUP($K32,'GEP Lookup'!$B$1:$B$189,'GEP Lookup'!E$1:E$189," ",0,1)&amp;""</f>
        <v xml:space="preserve"> </v>
      </c>
      <c r="N32" s="34" t="str">
        <f>_xlfn.XLOOKUP($K32,'GEP Lookup'!$B$1:$B$189,'GEP Lookup'!F$1:F$189," ",0,1)&amp;""</f>
        <v xml:space="preserve"> </v>
      </c>
      <c r="O32" s="39" t="str">
        <f>_xlfn.XLOOKUP($K32,'GEP Lookup'!$B:$B,'GEP Lookup'!G:G," ",0,1)&amp;""</f>
        <v xml:space="preserve"> </v>
      </c>
      <c r="P32" s="182"/>
      <c r="Q32" s="120"/>
      <c r="R32" s="98"/>
      <c r="S32" s="47" t="s">
        <v>640</v>
      </c>
      <c r="T32" s="47" t="s">
        <v>680</v>
      </c>
      <c r="U32" s="45"/>
      <c r="V32" s="45" t="s">
        <v>1190</v>
      </c>
      <c r="W32" s="45"/>
      <c r="X32" s="45"/>
      <c r="Y32" s="60" t="str">
        <f t="shared" si="4"/>
        <v/>
      </c>
      <c r="Z32" s="79" t="str">
        <f t="shared" si="2"/>
        <v/>
      </c>
      <c r="AA32" s="79"/>
      <c r="AB32" s="79" t="str">
        <f>IF(AA32&gt;2, Selection!$Z$21, "")</f>
        <v/>
      </c>
      <c r="AC32" s="60" t="str">
        <f t="shared" si="3"/>
        <v/>
      </c>
      <c r="AD32" s="60" t="str">
        <f t="shared" si="5"/>
        <v/>
      </c>
      <c r="AE32" s="72"/>
      <c r="AF32" s="73"/>
      <c r="AG32" s="107"/>
    </row>
    <row r="33" spans="9:33" x14ac:dyDescent="0.3">
      <c r="I33" s="168"/>
      <c r="J33" s="169"/>
      <c r="K33" s="14" t="str" cm="1">
        <f t="array" ref="K33">IF(AND(I33&lt;&gt;"", J33&lt;&gt;""), _xlfn.XLOOKUP(I33&amp;J33, IB!B$1:B$148&amp;IB!C$1:C$148, IB!D$1:D$148, "Not Equivalent to Any Course", 0, 1), "")</f>
        <v/>
      </c>
      <c r="L33" s="37" t="str">
        <f>IF(I33&lt;&gt;"", _xlfn.XLOOKUP(K33, 'GEP Lookup'!B$1:B$189, 'GEP Lookup'!D$1:D$189, "No GEP Equivalent", 0, 1), "")</f>
        <v/>
      </c>
      <c r="M33" s="37" t="str">
        <f>_xlfn.XLOOKUP($K33,'GEP Lookup'!$B$1:$B$189,'GEP Lookup'!E$1:E$189," ",0,1)&amp;""</f>
        <v xml:space="preserve"> </v>
      </c>
      <c r="N33" s="37" t="str">
        <f>_xlfn.XLOOKUP($K33,'GEP Lookup'!$B$1:$B$189,'GEP Lookup'!F$1:F$189," ",0,1)&amp;""</f>
        <v xml:space="preserve"> </v>
      </c>
      <c r="O33" s="38"/>
      <c r="P33" s="182"/>
      <c r="Q33" s="120"/>
      <c r="R33" s="97"/>
      <c r="S33" s="44" t="s">
        <v>577</v>
      </c>
      <c r="T33" s="44" t="s">
        <v>681</v>
      </c>
      <c r="U33" s="45"/>
      <c r="V33" s="45" t="s">
        <v>1190</v>
      </c>
      <c r="W33" s="45"/>
      <c r="X33" s="45"/>
      <c r="Y33" s="62" t="str">
        <f t="shared" si="4"/>
        <v/>
      </c>
      <c r="Z33" s="79" t="str">
        <f t="shared" si="2"/>
        <v/>
      </c>
      <c r="AA33" s="79"/>
      <c r="AB33" s="79" t="str">
        <f>IF(AA33&gt;2, Selection!$Z$21, "")</f>
        <v/>
      </c>
      <c r="AC33" s="62" t="str">
        <f t="shared" si="3"/>
        <v/>
      </c>
      <c r="AD33" s="62" t="str">
        <f t="shared" si="5"/>
        <v/>
      </c>
      <c r="AE33" s="74"/>
      <c r="AF33" s="75"/>
      <c r="AG33" s="107"/>
    </row>
    <row r="34" spans="9:33" x14ac:dyDescent="0.3">
      <c r="I34" s="166"/>
      <c r="J34" s="167"/>
      <c r="K34" s="7" t="str" cm="1">
        <f t="array" ref="K34">IF(AND(I34&lt;&gt;"", J34&lt;&gt;""), _xlfn.XLOOKUP(I34&amp;J34, IB!B$1:B$148&amp;IB!C$1:C$148, IB!D$1:D$148, "Not Equivalent to Any Course", 0, 1), "")</f>
        <v/>
      </c>
      <c r="L34" s="34" t="str">
        <f>IF(I34&lt;&gt;"", _xlfn.XLOOKUP(K34, 'GEP Lookup'!B$1:B$189, 'GEP Lookup'!D$1:D$189, "No GEP Equivalent", 0, 1), "")</f>
        <v/>
      </c>
      <c r="M34" s="34" t="str">
        <f>_xlfn.XLOOKUP($K34,'GEP Lookup'!$B$1:$B$189,'GEP Lookup'!E$1:E$189," ",0,1)&amp;""</f>
        <v xml:space="preserve"> </v>
      </c>
      <c r="N34" s="34" t="str">
        <f>_xlfn.XLOOKUP($K34,'GEP Lookup'!$B$1:$B$189,'GEP Lookup'!F$1:F$189," ",0,1)&amp;""</f>
        <v xml:space="preserve"> </v>
      </c>
      <c r="O34" s="39"/>
      <c r="P34" s="182"/>
      <c r="Q34" s="120"/>
      <c r="R34" s="98"/>
      <c r="S34" s="47" t="s">
        <v>578</v>
      </c>
      <c r="T34" s="47" t="s">
        <v>682</v>
      </c>
      <c r="U34" s="45"/>
      <c r="V34" s="45" t="s">
        <v>1190</v>
      </c>
      <c r="W34" s="45"/>
      <c r="X34" s="45"/>
      <c r="Y34" s="60" t="str">
        <f t="shared" si="4"/>
        <v/>
      </c>
      <c r="Z34" s="79" t="str">
        <f t="shared" si="2"/>
        <v/>
      </c>
      <c r="AA34" s="79"/>
      <c r="AB34" s="79" t="str">
        <f>IF(AA34&gt;2, Selection!$Z$21, "")</f>
        <v/>
      </c>
      <c r="AC34" s="60" t="str">
        <f t="shared" si="3"/>
        <v/>
      </c>
      <c r="AD34" s="60" t="str">
        <f t="shared" si="5"/>
        <v/>
      </c>
      <c r="AE34" s="72"/>
      <c r="AF34" s="73"/>
      <c r="AG34" s="107"/>
    </row>
    <row r="35" spans="9:33" x14ac:dyDescent="0.3">
      <c r="I35" s="168"/>
      <c r="J35" s="169"/>
      <c r="K35" s="14" t="str" cm="1">
        <f t="array" ref="K35">IF(AND(I35&lt;&gt;"", J35&lt;&gt;""), _xlfn.XLOOKUP(I35&amp;J35, IB!B$1:B$148&amp;IB!C$1:C$148, IB!D$1:D$148, "Not Equivalent to Any Course", 0, 1), "")</f>
        <v/>
      </c>
      <c r="L35" s="37" t="str">
        <f>IF(I35&lt;&gt;"", _xlfn.XLOOKUP(K35, 'GEP Lookup'!B$1:B$189, 'GEP Lookup'!D$1:D$189, "No GEP Equivalent", 0, 1), "")</f>
        <v/>
      </c>
      <c r="M35" s="37" t="str">
        <f>_xlfn.XLOOKUP($K35,'GEP Lookup'!$B$1:$B$189,'GEP Lookup'!E$1:E$189," ",0,1)&amp;""</f>
        <v xml:space="preserve"> </v>
      </c>
      <c r="N35" s="37" t="str">
        <f>_xlfn.XLOOKUP($K35,'GEP Lookup'!$B$1:$B$189,'GEP Lookup'!F$1:F$189," ",0,1)&amp;""</f>
        <v xml:space="preserve"> </v>
      </c>
      <c r="O35" s="38"/>
      <c r="P35" s="182"/>
      <c r="Q35" s="120"/>
      <c r="R35" s="97"/>
      <c r="S35" s="44" t="s">
        <v>642</v>
      </c>
      <c r="T35" s="44" t="s">
        <v>688</v>
      </c>
      <c r="U35" s="45"/>
      <c r="V35" s="45"/>
      <c r="W35" s="45"/>
      <c r="X35" s="45"/>
      <c r="Y35" s="62" t="str">
        <f t="shared" si="4"/>
        <v/>
      </c>
      <c r="Z35" s="79" t="str">
        <f t="shared" si="2"/>
        <v/>
      </c>
      <c r="AA35" s="79"/>
      <c r="AB35" s="79" t="str">
        <f>IF(AA35&gt;2, Selection!$Z$21, "")</f>
        <v/>
      </c>
      <c r="AC35" s="62" t="str">
        <f t="shared" si="3"/>
        <v/>
      </c>
      <c r="AD35" s="62" t="str">
        <f t="shared" si="5"/>
        <v/>
      </c>
      <c r="AE35" s="74"/>
      <c r="AF35" s="75"/>
      <c r="AG35" s="107"/>
    </row>
    <row r="36" spans="9:33" x14ac:dyDescent="0.3">
      <c r="I36" s="166"/>
      <c r="J36" s="167"/>
      <c r="K36" s="7" t="str" cm="1">
        <f t="array" ref="K36">IF(AND(I36&lt;&gt;"", J36&lt;&gt;""), _xlfn.XLOOKUP(I36&amp;J36, IB!B$1:B$148&amp;IB!C$1:C$148, IB!D$1:D$148, "Not Equivalent to Any Course", 0, 1), "")</f>
        <v/>
      </c>
      <c r="L36" s="34" t="str">
        <f>IF(I36&lt;&gt;"", _xlfn.XLOOKUP(K36, 'GEP Lookup'!B$1:B$189, 'GEP Lookup'!D$1:D$189, "No GEP Equivalent", 0, 1), "")</f>
        <v/>
      </c>
      <c r="M36" s="34" t="str">
        <f>_xlfn.XLOOKUP($K36,'GEP Lookup'!$B$1:$B$189,'GEP Lookup'!E$1:E$189," ",0,1)&amp;""</f>
        <v xml:space="preserve"> </v>
      </c>
      <c r="N36" s="34" t="str">
        <f>_xlfn.XLOOKUP($K36,'GEP Lookup'!$B$1:$B$189,'GEP Lookup'!F$1:F$189," ",0,1)&amp;""</f>
        <v xml:space="preserve"> </v>
      </c>
      <c r="O36" s="39"/>
      <c r="P36" s="182"/>
      <c r="Q36" s="120"/>
      <c r="R36" s="98"/>
      <c r="S36" s="47" t="s">
        <v>643</v>
      </c>
      <c r="T36" s="47" t="s">
        <v>689</v>
      </c>
      <c r="U36" s="45"/>
      <c r="V36" s="45"/>
      <c r="W36" s="45"/>
      <c r="X36" s="45"/>
      <c r="Y36" s="60" t="str">
        <f t="shared" si="4"/>
        <v/>
      </c>
      <c r="Z36" s="79" t="str">
        <f t="shared" si="2"/>
        <v/>
      </c>
      <c r="AA36" s="79"/>
      <c r="AB36" s="79" t="str">
        <f>IF(AA36&gt;2, Selection!$Z$21, "")</f>
        <v/>
      </c>
      <c r="AC36" s="60" t="str">
        <f t="shared" si="3"/>
        <v/>
      </c>
      <c r="AD36" s="60" t="str">
        <f t="shared" si="5"/>
        <v/>
      </c>
      <c r="AE36" s="72"/>
      <c r="AF36" s="73"/>
      <c r="AG36" s="107"/>
    </row>
    <row r="37" spans="9:33" x14ac:dyDescent="0.3">
      <c r="I37" s="168"/>
      <c r="J37" s="169"/>
      <c r="K37" s="14" t="str" cm="1">
        <f t="array" ref="K37">IF(AND(I37&lt;&gt;"", J37&lt;&gt;""), _xlfn.XLOOKUP(I37&amp;J37, IB!B$1:B$148&amp;IB!C$1:C$148, IB!D$1:D$148, "Not Equivalent to Any Course", 0, 1), "")</f>
        <v/>
      </c>
      <c r="L37" s="37" t="str">
        <f>IF(I37&lt;&gt;"", _xlfn.XLOOKUP(K37, 'GEP Lookup'!B$1:B$189, 'GEP Lookup'!D$1:D$189, "No GEP Equivalent", 0, 1), "")</f>
        <v/>
      </c>
      <c r="M37" s="37" t="str">
        <f>_xlfn.XLOOKUP($K37,'GEP Lookup'!$B$1:$B$189,'GEP Lookup'!E$1:E$189," ",0,1)&amp;""</f>
        <v xml:space="preserve"> </v>
      </c>
      <c r="N37" s="37" t="str">
        <f>_xlfn.XLOOKUP($K37,'GEP Lookup'!$B$1:$B$189,'GEP Lookup'!F$1:F$189," ",0,1)&amp;""</f>
        <v xml:space="preserve"> </v>
      </c>
      <c r="O37" s="38"/>
      <c r="P37" s="182"/>
      <c r="Q37" s="120"/>
      <c r="R37" s="97"/>
      <c r="S37" s="44" t="s">
        <v>644</v>
      </c>
      <c r="T37" s="44" t="s">
        <v>690</v>
      </c>
      <c r="U37" s="45"/>
      <c r="V37" s="45"/>
      <c r="W37" s="45"/>
      <c r="X37" s="45"/>
      <c r="Y37" s="62" t="str">
        <f t="shared" si="4"/>
        <v/>
      </c>
      <c r="Z37" s="79" t="str">
        <f t="shared" si="2"/>
        <v/>
      </c>
      <c r="AA37" s="79"/>
      <c r="AB37" s="79" t="str">
        <f>IF(AA37&gt;2, Selection!$Z$21, "")</f>
        <v/>
      </c>
      <c r="AC37" s="62" t="str">
        <f t="shared" si="3"/>
        <v/>
      </c>
      <c r="AD37" s="62" t="str">
        <f t="shared" si="5"/>
        <v/>
      </c>
      <c r="AE37" s="74"/>
      <c r="AF37" s="75"/>
      <c r="AG37" s="107"/>
    </row>
    <row r="38" spans="9:33" x14ac:dyDescent="0.3">
      <c r="I38" s="166"/>
      <c r="J38" s="167"/>
      <c r="K38" s="7" t="str" cm="1">
        <f t="array" ref="K38">IF(AND(I38&lt;&gt;"", J38&lt;&gt;""), _xlfn.XLOOKUP(I38&amp;J38, IB!B$1:B$148&amp;IB!C$1:C$148, IB!D$1:D$148, "Not Equivalent to Any Course", 0, 1), "")</f>
        <v/>
      </c>
      <c r="L38" s="34" t="str">
        <f>IF(I38&lt;&gt;"", _xlfn.XLOOKUP(K38, 'GEP Lookup'!B$1:B$189, 'GEP Lookup'!D$1:D$189, "No GEP Equivalent", 0, 1), "")</f>
        <v/>
      </c>
      <c r="M38" s="35" t="str">
        <f>_xlfn.XLOOKUP($K38,'GEP Lookup'!$B$1:$B$189,'GEP Lookup'!E$1:E$189," ",0,1)&amp;""</f>
        <v xml:space="preserve"> </v>
      </c>
      <c r="N38" s="35" t="str">
        <f>_xlfn.XLOOKUP($K38,'GEP Lookup'!$B$1:$B$189,'GEP Lookup'!F$1:F$189," ",0,1)&amp;""</f>
        <v xml:space="preserve"> </v>
      </c>
      <c r="O38" s="36"/>
      <c r="P38" s="182"/>
      <c r="Q38" s="120"/>
      <c r="R38" s="98"/>
      <c r="S38" s="47" t="s">
        <v>645</v>
      </c>
      <c r="T38" s="47" t="s">
        <v>692</v>
      </c>
      <c r="U38" s="45"/>
      <c r="V38" s="45"/>
      <c r="W38" s="45"/>
      <c r="X38" s="45"/>
      <c r="Y38" s="60" t="str">
        <f t="shared" si="4"/>
        <v/>
      </c>
      <c r="Z38" s="79" t="str">
        <f t="shared" si="2"/>
        <v/>
      </c>
      <c r="AA38" s="79"/>
      <c r="AB38" s="79" t="str">
        <f>IF(AA38&gt;2, Selection!$Z$21, "")</f>
        <v/>
      </c>
      <c r="AC38" s="60" t="str">
        <f t="shared" si="3"/>
        <v/>
      </c>
      <c r="AD38" s="60" t="str">
        <f t="shared" si="5"/>
        <v/>
      </c>
      <c r="AE38" s="72"/>
      <c r="AF38" s="73"/>
      <c r="AG38" s="107"/>
    </row>
    <row r="39" spans="9:33" x14ac:dyDescent="0.3">
      <c r="I39" s="168"/>
      <c r="J39" s="169"/>
      <c r="K39" s="14" t="str" cm="1">
        <f t="array" ref="K39">IF(AND(I39&lt;&gt;"", J39&lt;&gt;""), _xlfn.XLOOKUP(I39&amp;J39, IB!B$1:B$148&amp;IB!C$1:C$148, IB!D$1:D$148, "Not Equivalent to Any Course", 0, 1), "")</f>
        <v/>
      </c>
      <c r="L39" s="37" t="str">
        <f>IF(I39&lt;&gt;"", _xlfn.XLOOKUP(K39, 'GEP Lookup'!B$1:B$189, 'GEP Lookup'!D$1:D$189, "No GEP Equivalent", 0, 1), "")</f>
        <v/>
      </c>
      <c r="M39" s="37" t="str">
        <f>_xlfn.XLOOKUP($K39,'GEP Lookup'!$B$1:$B$189,'GEP Lookup'!E$1:E$189," ",0,1)&amp;""</f>
        <v xml:space="preserve"> </v>
      </c>
      <c r="N39" s="37" t="str">
        <f>_xlfn.XLOOKUP($K39,'GEP Lookup'!$B$1:$B$189,'GEP Lookup'!F$1:F$189," ",0,1)&amp;""</f>
        <v xml:space="preserve"> </v>
      </c>
      <c r="O39" s="38" t="str">
        <f>_xlfn.XLOOKUP($K39,'GEP Lookup'!$B:$B,'GEP Lookup'!G:G," ",0,1)&amp;""</f>
        <v xml:space="preserve"> </v>
      </c>
      <c r="P39" s="182"/>
      <c r="Q39" s="120"/>
      <c r="R39" s="97"/>
      <c r="S39" s="44" t="s">
        <v>646</v>
      </c>
      <c r="T39" s="44" t="s">
        <v>693</v>
      </c>
      <c r="U39" s="45"/>
      <c r="V39" s="45"/>
      <c r="W39" s="45"/>
      <c r="X39" s="45"/>
      <c r="Y39" s="62" t="str">
        <f t="shared" si="4"/>
        <v/>
      </c>
      <c r="Z39" s="79" t="str">
        <f t="shared" si="2"/>
        <v/>
      </c>
      <c r="AA39" s="79"/>
      <c r="AB39" s="79" t="str">
        <f>IF(AA39&gt;2, Selection!$Z$21, "")</f>
        <v/>
      </c>
      <c r="AC39" s="62" t="str">
        <f t="shared" si="3"/>
        <v/>
      </c>
      <c r="AD39" s="62" t="str">
        <f t="shared" si="5"/>
        <v/>
      </c>
      <c r="AE39" s="74"/>
      <c r="AF39" s="75"/>
      <c r="AG39" s="107"/>
    </row>
    <row r="40" spans="9:33" x14ac:dyDescent="0.3">
      <c r="I40" s="166"/>
      <c r="J40" s="167" t="s">
        <v>1032</v>
      </c>
      <c r="K40" s="7" t="str" cm="1">
        <f t="array" ref="K40">IF(AND(I40&lt;&gt;"", J40&lt;&gt;""), _xlfn.XLOOKUP(I40&amp;J40, IB!B$1:B$148&amp;IB!C$1:C$148, IB!D$1:D$148, "Not Equivalent to Any Course", 0, 1), "")</f>
        <v/>
      </c>
      <c r="L40" s="34" t="str">
        <f>IF(I40&lt;&gt;"", _xlfn.XLOOKUP(K40, 'GEP Lookup'!B$1:B$189, 'GEP Lookup'!D$1:D$189, "No GEP Equivalent", 0, 1), "")</f>
        <v/>
      </c>
      <c r="M40" s="34" t="str">
        <f>_xlfn.XLOOKUP($K40,'GEP Lookup'!$B$1:$B$189,'GEP Lookup'!E$1:E$189," ",0,1)&amp;""</f>
        <v xml:space="preserve"> </v>
      </c>
      <c r="N40" s="34" t="str">
        <f>_xlfn.XLOOKUP($K40,'GEP Lookup'!$B$1:$B$189,'GEP Lookup'!F$1:F$189," ",0,1)&amp;""</f>
        <v xml:space="preserve"> </v>
      </c>
      <c r="O40" s="39" t="str">
        <f>_xlfn.XLOOKUP($K40,'GEP Lookup'!$B:$B,'GEP Lookup'!G:G," ",0,1)&amp;""</f>
        <v xml:space="preserve"> </v>
      </c>
      <c r="P40" s="182"/>
      <c r="Q40" s="120"/>
      <c r="R40" s="98"/>
      <c r="S40" s="47" t="s">
        <v>198</v>
      </c>
      <c r="T40" s="47" t="s">
        <v>702</v>
      </c>
      <c r="U40" s="45"/>
      <c r="V40" s="45"/>
      <c r="W40" s="45"/>
      <c r="X40" s="45"/>
      <c r="Y40" s="60" t="str">
        <f t="shared" si="4"/>
        <v/>
      </c>
      <c r="Z40" s="79" t="str">
        <f t="shared" si="2"/>
        <v/>
      </c>
      <c r="AA40" s="79"/>
      <c r="AB40" s="79" t="str">
        <f>IF(AA40&gt;2, Selection!$Z$21, "")</f>
        <v/>
      </c>
      <c r="AC40" s="60" t="str">
        <f t="shared" si="3"/>
        <v/>
      </c>
      <c r="AD40" s="60" t="str">
        <f t="shared" si="5"/>
        <v/>
      </c>
      <c r="AE40" s="72"/>
      <c r="AF40" s="73"/>
      <c r="AG40" s="107"/>
    </row>
    <row r="41" spans="9:33" x14ac:dyDescent="0.3">
      <c r="I41" s="168"/>
      <c r="J41" s="169" t="s">
        <v>1032</v>
      </c>
      <c r="K41" s="14" t="str" cm="1">
        <f t="array" ref="K41">IF(AND(I41&lt;&gt;"", J41&lt;&gt;""), _xlfn.XLOOKUP(I41&amp;J41, IB!B$1:B$148&amp;IB!C$1:C$148, IB!D$1:D$148, "Not Equivalent to Any Course", 0, 1), "")</f>
        <v/>
      </c>
      <c r="L41" s="37" t="str">
        <f>IF(I41&lt;&gt;"", _xlfn.XLOOKUP(K41, 'GEP Lookup'!B$1:B$189, 'GEP Lookup'!D$1:D$189, "No GEP Equivalent", 0, 1), "")</f>
        <v/>
      </c>
      <c r="M41" s="37" t="str">
        <f>_xlfn.XLOOKUP($K41,'GEP Lookup'!$B$1:$B$189,'GEP Lookup'!E$1:E$189," ",0,1)&amp;""</f>
        <v xml:space="preserve"> </v>
      </c>
      <c r="N41" s="37" t="str">
        <f>_xlfn.XLOOKUP($K41,'GEP Lookup'!$B$1:$B$189,'GEP Lookup'!F$1:F$189," ",0,1)&amp;""</f>
        <v xml:space="preserve"> </v>
      </c>
      <c r="O41" s="38" t="str">
        <f>_xlfn.XLOOKUP($K41,'GEP Lookup'!$B:$B,'GEP Lookup'!G:G," ",0,1)&amp;""</f>
        <v xml:space="preserve"> </v>
      </c>
      <c r="P41" s="182"/>
      <c r="Q41" s="120"/>
      <c r="R41" s="97"/>
      <c r="S41" s="44" t="s">
        <v>624</v>
      </c>
      <c r="T41" s="44" t="s">
        <v>708</v>
      </c>
      <c r="U41" s="45"/>
      <c r="V41" s="45" t="s">
        <v>1190</v>
      </c>
      <c r="W41" s="45"/>
      <c r="X41" s="45"/>
      <c r="Y41" s="62" t="str">
        <f t="shared" si="4"/>
        <v/>
      </c>
      <c r="Z41" s="79" t="str">
        <f t="shared" si="2"/>
        <v/>
      </c>
      <c r="AA41" s="79"/>
      <c r="AB41" s="79" t="str">
        <f>IF(AA41&gt;2, Selection!$Z$21, "")</f>
        <v/>
      </c>
      <c r="AC41" s="62" t="str">
        <f t="shared" si="3"/>
        <v/>
      </c>
      <c r="AD41" s="62" t="str">
        <f t="shared" si="5"/>
        <v/>
      </c>
      <c r="AE41" s="74"/>
      <c r="AF41" s="75"/>
      <c r="AG41" s="107"/>
    </row>
    <row r="42" spans="9:33" ht="15" thickBot="1" x14ac:dyDescent="0.35">
      <c r="I42" s="166"/>
      <c r="J42" s="167" t="s">
        <v>1032</v>
      </c>
      <c r="K42" s="7" t="str" cm="1">
        <f t="array" ref="K42">IF(AND(I42&lt;&gt;"", J42&lt;&gt;""), _xlfn.XLOOKUP(I42&amp;J42, IB!B$1:B$148&amp;IB!C$1:C$148, IB!D$1:D$148, "Not Equivalent to Any Course", 0, 1), "")</f>
        <v/>
      </c>
      <c r="L42" s="34" t="str">
        <f>IF(I42&lt;&gt;"", _xlfn.XLOOKUP(K42, 'GEP Lookup'!B$1:B$189, 'GEP Lookup'!D$1:D$189, "No GEP Equivalent", 0, 1), "")</f>
        <v/>
      </c>
      <c r="M42" s="34" t="str">
        <f>_xlfn.XLOOKUP($K42,'GEP Lookup'!$B$1:$B$189,'GEP Lookup'!E$1:E$189," ",0,1)&amp;""</f>
        <v xml:space="preserve"> </v>
      </c>
      <c r="N42" s="34" t="str">
        <f>_xlfn.XLOOKUP($K42,'GEP Lookup'!$B$1:$B$189,'GEP Lookup'!F$1:F$189," ",0,1)&amp;""</f>
        <v xml:space="preserve"> </v>
      </c>
      <c r="O42" s="39" t="str">
        <f>_xlfn.XLOOKUP($K42,'GEP Lookup'!$B:$B,'GEP Lookup'!G:G," ",0,1)&amp;""</f>
        <v xml:space="preserve"> </v>
      </c>
      <c r="P42" s="182"/>
      <c r="Q42" s="120"/>
      <c r="R42" s="98"/>
      <c r="S42" s="47" t="s">
        <v>93</v>
      </c>
      <c r="T42" s="47" t="s">
        <v>709</v>
      </c>
      <c r="U42" s="45"/>
      <c r="V42" s="45" t="s">
        <v>1190</v>
      </c>
      <c r="W42" s="45"/>
      <c r="X42" s="45"/>
      <c r="Y42" s="60" t="str">
        <f t="shared" si="4"/>
        <v/>
      </c>
      <c r="Z42" s="79" t="str">
        <f t="shared" si="2"/>
        <v/>
      </c>
      <c r="AA42" s="79"/>
      <c r="AB42" s="79" t="str">
        <f>IF(AA42&gt;2, Selection!$Z$21, "")</f>
        <v/>
      </c>
      <c r="AC42" s="60" t="str">
        <f t="shared" si="3"/>
        <v/>
      </c>
      <c r="AD42" s="60" t="str">
        <f t="shared" si="5"/>
        <v/>
      </c>
      <c r="AE42" s="72"/>
      <c r="AF42" s="73"/>
      <c r="AG42" s="107"/>
    </row>
    <row r="43" spans="9:33" ht="19.2" thickTop="1" thickBot="1" x14ac:dyDescent="0.4">
      <c r="I43" s="170"/>
      <c r="J43" s="171" t="s">
        <v>1032</v>
      </c>
      <c r="K43" s="15" t="str" cm="1">
        <f t="array" ref="K43">IF(AND(I43&lt;&gt;"", J43&lt;&gt;""), _xlfn.XLOOKUP(I43&amp;J43, IB!B$1:B$148&amp;IB!C$1:C$148, IB!D$1:D$148, "Not Equivalent to Any Course", 0, 1), "")</f>
        <v/>
      </c>
      <c r="L43" s="40" t="str">
        <f>IF(I43&lt;&gt;"", _xlfn.XLOOKUP(K43, 'GEP Lookup'!B$1:B$189, 'GEP Lookup'!D$1:D$189, "No GEP Equivalent", 0, 1), "")</f>
        <v/>
      </c>
      <c r="M43" s="40" t="str">
        <f>_xlfn.XLOOKUP($K43,'GEP Lookup'!$B$1:$B$189,'GEP Lookup'!E$1:E$189," ",0,1)&amp;""</f>
        <v xml:space="preserve"> </v>
      </c>
      <c r="N43" s="40" t="str">
        <f>_xlfn.XLOOKUP($K43,'GEP Lookup'!$B$1:$B$189,'GEP Lookup'!F$1:F$189," ",0,1)&amp;""</f>
        <v xml:space="preserve"> </v>
      </c>
      <c r="O43" s="41" t="str">
        <f>_xlfn.XLOOKUP($K43,'GEP Lookup'!$B:$B,'GEP Lookup'!G:G," ",0,1)&amp;""</f>
        <v xml:space="preserve"> </v>
      </c>
      <c r="P43" s="182"/>
      <c r="Q43" s="120"/>
      <c r="R43" s="99"/>
      <c r="S43" s="49" t="s">
        <v>1038</v>
      </c>
      <c r="T43" s="49"/>
      <c r="U43" s="49"/>
      <c r="V43" s="49"/>
      <c r="W43" s="49"/>
      <c r="X43" s="49"/>
      <c r="Y43" s="58">
        <f>IF(COUNTIF(Y44:Y54,"YES")&gt;=2,"SATISFIED",2-COUNTIF(Y44:Y54,"YES"))</f>
        <v>2</v>
      </c>
      <c r="Z43" s="58"/>
      <c r="AA43" s="58"/>
      <c r="AB43" s="58"/>
      <c r="AC43" s="58">
        <f>IF(COUNTIF(AC44:AC54,"YES")&gt;=1,"SATISFIED",1-COUNTIF(AC44:AC54,"YES"))</f>
        <v>1</v>
      </c>
      <c r="AD43" s="65" t="s">
        <v>1197</v>
      </c>
      <c r="AE43" s="52"/>
      <c r="AF43" s="51"/>
      <c r="AG43" s="53"/>
    </row>
    <row r="44" spans="9:33" x14ac:dyDescent="0.3">
      <c r="K44" s="149"/>
      <c r="L44" s="149"/>
      <c r="M44" s="20"/>
      <c r="N44" s="20"/>
      <c r="O44" s="20"/>
      <c r="P44" s="182"/>
      <c r="Q44" s="120"/>
      <c r="R44" s="98" t="s">
        <v>1037</v>
      </c>
      <c r="S44" s="47" t="s">
        <v>158</v>
      </c>
      <c r="T44" s="47" t="s">
        <v>683</v>
      </c>
      <c r="U44" s="45" t="s">
        <v>1190</v>
      </c>
      <c r="V44" s="45"/>
      <c r="W44" s="45" t="s">
        <v>1190</v>
      </c>
      <c r="X44" s="45"/>
      <c r="Y44" s="60" t="str">
        <f t="shared" ref="Y44:Y50" si="6">IF(COUNTIF($K$11:$K$109, "*" &amp; $S44 &amp; "*") &gt; 0, "YES", "")&amp;""</f>
        <v/>
      </c>
      <c r="Z44" s="79" t="str">
        <f t="shared" si="2"/>
        <v/>
      </c>
      <c r="AA44" s="77" cm="1">
        <f t="array" ref="AA44">SUMPRODUCT(--(Selection!$Z$44:$Z$53&lt;&gt;""), --(Selection!$Z$44:$Z$53&lt;&gt;""))</f>
        <v>0</v>
      </c>
      <c r="AB44" s="79" t="str" cm="1">
        <f t="array" aca="1" ref="AB44" ca="1">IF(AA44&gt;2, OFFSET(Selection!$Z$44, 2, 0, COUNTIF(Selection!$Z$44:$Z$50, "&lt;&gt;")-2), "")</f>
        <v/>
      </c>
      <c r="AC44" s="60" t="str">
        <f t="shared" si="3"/>
        <v/>
      </c>
      <c r="AD44" s="72"/>
      <c r="AE44" s="60" t="str">
        <f t="shared" ref="AE44:AE51" si="7">IF(Y44="YES",W44,"")&amp;""</f>
        <v/>
      </c>
      <c r="AF44" s="73"/>
      <c r="AG44" s="107"/>
    </row>
    <row r="45" spans="9:33" x14ac:dyDescent="0.3">
      <c r="I45" s="150" t="s">
        <v>489</v>
      </c>
      <c r="J45" s="150"/>
      <c r="K45" s="150"/>
      <c r="L45" s="150"/>
      <c r="M45" s="19"/>
      <c r="N45" s="19"/>
      <c r="O45" s="19"/>
      <c r="P45" s="182"/>
      <c r="Q45" s="120"/>
      <c r="R45" s="97" t="s">
        <v>1037</v>
      </c>
      <c r="S45" s="44" t="s">
        <v>14</v>
      </c>
      <c r="T45" s="44" t="s">
        <v>684</v>
      </c>
      <c r="U45" s="45" t="s">
        <v>1190</v>
      </c>
      <c r="V45" s="45"/>
      <c r="W45" s="45" t="s">
        <v>1190</v>
      </c>
      <c r="X45" s="45"/>
      <c r="Y45" s="62" t="str">
        <f t="shared" si="6"/>
        <v/>
      </c>
      <c r="Z45" s="79" t="str">
        <f t="shared" si="2"/>
        <v/>
      </c>
      <c r="AA45" s="79"/>
      <c r="AB45" s="79"/>
      <c r="AC45" s="62" t="str">
        <f t="shared" si="3"/>
        <v/>
      </c>
      <c r="AD45" s="72"/>
      <c r="AE45" s="62" t="str">
        <f t="shared" si="7"/>
        <v/>
      </c>
      <c r="AF45" s="73"/>
      <c r="AG45" s="107"/>
    </row>
    <row r="46" spans="9:33" x14ac:dyDescent="0.3">
      <c r="I46" t="s">
        <v>479</v>
      </c>
      <c r="M46" s="20"/>
      <c r="N46" s="20"/>
      <c r="O46" s="20"/>
      <c r="P46" s="182"/>
      <c r="Q46" s="120"/>
      <c r="R46" s="98" t="s">
        <v>1037</v>
      </c>
      <c r="S46" s="47" t="s">
        <v>593</v>
      </c>
      <c r="T46" s="47" t="s">
        <v>686</v>
      </c>
      <c r="U46" s="45" t="s">
        <v>1190</v>
      </c>
      <c r="V46" s="45"/>
      <c r="W46" s="45" t="s">
        <v>1190</v>
      </c>
      <c r="X46" s="45"/>
      <c r="Y46" s="60" t="str">
        <f t="shared" si="6"/>
        <v/>
      </c>
      <c r="Z46" s="79" t="str">
        <f t="shared" si="2"/>
        <v/>
      </c>
      <c r="AA46" s="79"/>
      <c r="AB46" s="79"/>
      <c r="AC46" s="60" t="str">
        <f t="shared" si="3"/>
        <v/>
      </c>
      <c r="AD46" s="72"/>
      <c r="AE46" s="60" t="str">
        <f t="shared" si="7"/>
        <v/>
      </c>
      <c r="AF46" s="73"/>
      <c r="AG46" s="107"/>
    </row>
    <row r="47" spans="9:33" x14ac:dyDescent="0.3">
      <c r="P47" s="182"/>
      <c r="Q47" s="120"/>
      <c r="R47" s="97" t="s">
        <v>1037</v>
      </c>
      <c r="S47" s="44" t="s">
        <v>88</v>
      </c>
      <c r="T47" s="44" t="s">
        <v>1192</v>
      </c>
      <c r="U47" s="45" t="s">
        <v>1190</v>
      </c>
      <c r="V47" s="45"/>
      <c r="W47" s="45" t="s">
        <v>1190</v>
      </c>
      <c r="X47" s="45"/>
      <c r="Y47" s="62" t="str">
        <f t="shared" si="6"/>
        <v/>
      </c>
      <c r="Z47" s="79" t="str">
        <f t="shared" si="2"/>
        <v/>
      </c>
      <c r="AA47" s="79"/>
      <c r="AB47" s="79"/>
      <c r="AC47" s="62" t="str">
        <f t="shared" si="3"/>
        <v/>
      </c>
      <c r="AD47" s="74"/>
      <c r="AE47" s="62" t="str">
        <f t="shared" si="7"/>
        <v/>
      </c>
      <c r="AF47" s="75"/>
      <c r="AG47" s="107"/>
    </row>
    <row r="48" spans="9:33" ht="15" thickBot="1" x14ac:dyDescent="0.35">
      <c r="P48" s="182"/>
      <c r="Q48" s="120"/>
      <c r="R48" s="98"/>
      <c r="S48" s="47" t="s">
        <v>632</v>
      </c>
      <c r="T48" s="47" t="s">
        <v>664</v>
      </c>
      <c r="U48" s="45"/>
      <c r="V48" s="45"/>
      <c r="W48" s="45" t="s">
        <v>1190</v>
      </c>
      <c r="X48" s="45"/>
      <c r="Y48" s="60" t="str">
        <f t="shared" si="6"/>
        <v/>
      </c>
      <c r="Z48" s="79" t="str">
        <f t="shared" si="2"/>
        <v/>
      </c>
      <c r="AA48" s="79"/>
      <c r="AB48" s="79"/>
      <c r="AC48" s="60" t="str">
        <f t="shared" si="3"/>
        <v/>
      </c>
      <c r="AD48" s="72"/>
      <c r="AE48" s="60" t="str">
        <f t="shared" si="7"/>
        <v/>
      </c>
      <c r="AF48" s="73"/>
      <c r="AG48" s="107"/>
    </row>
    <row r="49" spans="9:33" ht="23.4" x14ac:dyDescent="0.45">
      <c r="I49" s="21" t="s">
        <v>452</v>
      </c>
      <c r="J49" s="8"/>
      <c r="K49" s="9"/>
      <c r="L49" s="9"/>
      <c r="M49" s="22"/>
      <c r="N49" s="22"/>
      <c r="O49" s="22"/>
      <c r="P49" s="182"/>
      <c r="Q49" s="120"/>
      <c r="R49" s="97"/>
      <c r="S49" s="44" t="s">
        <v>594</v>
      </c>
      <c r="T49" s="134" t="s">
        <v>687</v>
      </c>
      <c r="U49" s="45"/>
      <c r="V49" s="45"/>
      <c r="W49" s="45" t="s">
        <v>1190</v>
      </c>
      <c r="X49" s="45"/>
      <c r="Y49" s="62" t="str">
        <f t="shared" si="6"/>
        <v/>
      </c>
      <c r="Z49" s="79" t="str">
        <f t="shared" si="2"/>
        <v/>
      </c>
      <c r="AA49" s="79"/>
      <c r="AB49" s="79"/>
      <c r="AC49" s="62" t="str">
        <f t="shared" si="3"/>
        <v/>
      </c>
      <c r="AD49" s="74"/>
      <c r="AE49" s="62" t="str">
        <f t="shared" si="7"/>
        <v/>
      </c>
      <c r="AF49" s="75"/>
      <c r="AG49" s="107"/>
    </row>
    <row r="50" spans="9:33" x14ac:dyDescent="0.3">
      <c r="I50" s="10"/>
      <c r="J50" s="11"/>
      <c r="K50" s="12"/>
      <c r="L50" s="12"/>
      <c r="M50" s="22"/>
      <c r="N50" s="22"/>
      <c r="O50" s="22"/>
      <c r="P50" s="182"/>
      <c r="Q50" s="120"/>
      <c r="R50" s="98"/>
      <c r="S50" s="47" t="s">
        <v>412</v>
      </c>
      <c r="T50" s="47" t="s">
        <v>705</v>
      </c>
      <c r="U50" s="45"/>
      <c r="V50" s="45"/>
      <c r="W50" s="45" t="s">
        <v>1190</v>
      </c>
      <c r="X50" s="45"/>
      <c r="Y50" s="60" t="str">
        <f t="shared" si="6"/>
        <v/>
      </c>
      <c r="Z50" s="79" t="str">
        <f t="shared" si="2"/>
        <v/>
      </c>
      <c r="AA50" s="79"/>
      <c r="AB50" s="79"/>
      <c r="AC50" s="60" t="str">
        <f t="shared" si="3"/>
        <v/>
      </c>
      <c r="AD50" s="72"/>
      <c r="AE50" s="60" t="str">
        <f t="shared" si="7"/>
        <v/>
      </c>
      <c r="AF50" s="73"/>
      <c r="AG50" s="107"/>
    </row>
    <row r="51" spans="9:33" ht="15" thickBot="1" x14ac:dyDescent="0.35">
      <c r="I51" s="10"/>
      <c r="J51" s="11"/>
      <c r="K51" s="12"/>
      <c r="L51" s="12"/>
      <c r="M51" s="22"/>
      <c r="N51" s="22"/>
      <c r="O51" s="22"/>
      <c r="P51" s="182"/>
      <c r="Q51" s="120"/>
      <c r="R51" s="97"/>
      <c r="S51" s="128" t="s">
        <v>1184</v>
      </c>
      <c r="T51" s="129"/>
      <c r="U51" s="45"/>
      <c r="V51" s="45"/>
      <c r="W51" s="45"/>
      <c r="X51" s="45"/>
      <c r="Y51" s="44"/>
      <c r="Z51" s="79" t="str">
        <f t="shared" si="2"/>
        <v/>
      </c>
      <c r="AA51" s="79"/>
      <c r="AB51" s="79"/>
      <c r="AC51" s="62"/>
      <c r="AD51" s="74"/>
      <c r="AE51" s="62" t="str">
        <f t="shared" si="7"/>
        <v/>
      </c>
      <c r="AF51" s="75"/>
      <c r="AG51" s="107"/>
    </row>
    <row r="52" spans="9:33" ht="15.6" thickTop="1" thickBot="1" x14ac:dyDescent="0.35">
      <c r="I52" s="172" t="s">
        <v>0</v>
      </c>
      <c r="J52" s="173" t="s">
        <v>428</v>
      </c>
      <c r="K52" s="13" t="s">
        <v>429</v>
      </c>
      <c r="L52" s="24" t="s">
        <v>710</v>
      </c>
      <c r="M52" s="24"/>
      <c r="N52" s="24"/>
      <c r="O52" s="25"/>
      <c r="P52" s="182"/>
      <c r="Q52" s="121" t="s">
        <v>1225</v>
      </c>
      <c r="R52" s="98"/>
      <c r="S52" s="119"/>
      <c r="T52" s="47" t="str">
        <f>IF(S52="", "", IFERROR(IF(VLOOKUP(S52, 'GEP Lookup'!B:D, 3, FALSE)="Mathematics Foundation", INDEX('GEP Lookup'!$C$2:$C$189, MATCH(S52, 'GEP Lookup'!$B$2:$B$189, 0)), "Course Not Eligible for this Foundation"), "Course Not Eligible for this Foundation"))</f>
        <v/>
      </c>
      <c r="U52" s="45"/>
      <c r="V52" s="45"/>
      <c r="W52" s="45" t="str">
        <f>IF(_xlfn.XLOOKUP($S52,'GEP Lookup'!$B$2:$B$189,'GEP Lookup'!$F$2:$F$189,0,1,)&amp;""="Gordon Rule Math", "YES","")</f>
        <v/>
      </c>
      <c r="X52" s="45"/>
      <c r="Y52" s="60" t="str">
        <f>IF(AND(S52&lt;&gt;"", T52&lt;&gt;"Course Not Eligible for this Foundation"), "YES", "")</f>
        <v/>
      </c>
      <c r="Z52" s="79"/>
      <c r="AA52" s="79"/>
      <c r="AB52" s="79"/>
      <c r="AC52" s="60"/>
      <c r="AD52" s="72"/>
      <c r="AE52" s="60" t="str">
        <f>IF(W52="YES","YES","")</f>
        <v/>
      </c>
      <c r="AF52" s="73"/>
      <c r="AG52" s="107"/>
    </row>
    <row r="53" spans="9:33" ht="15.6" thickTop="1" thickBot="1" x14ac:dyDescent="0.35">
      <c r="I53" s="174"/>
      <c r="J53" s="175"/>
      <c r="K53" s="7" t="str" cm="1">
        <f t="array" ref="K53">IF(AND(I53&lt;&gt;"", J53&lt;&gt;""), _xlfn.XLOOKUP(I53&amp;J53, Cambridge!B$1:B$135&amp;Cambridge!C$1:C$135, Cambridge!D$1:D$135, "Not Equivalent to Any Course", 0, 1), "")</f>
        <v/>
      </c>
      <c r="L53" s="34" t="str">
        <f>IF(I53&lt;&gt;"", _xlfn.XLOOKUP(K53, 'GEP Lookup'!B$1:B$189, 'GEP Lookup'!D$1:D$189, "No GEP Equivalent", 0, 1), "")</f>
        <v/>
      </c>
      <c r="M53" s="34" t="str">
        <f>_xlfn.XLOOKUP($K53,'GEP Lookup'!$B$1:$B$189,'GEP Lookup'!E$1:E$189," ",0,1)&amp;""</f>
        <v xml:space="preserve"> </v>
      </c>
      <c r="N53" s="34" t="str">
        <f>_xlfn.XLOOKUP($K53,'GEP Lookup'!$B$1:$B$189,'GEP Lookup'!F$1:F$189," ",0,1)&amp;""</f>
        <v xml:space="preserve"> </v>
      </c>
      <c r="O53" s="39" t="str">
        <f>_xlfn.XLOOKUP($K53,'GEP Lookup'!$B:$B,'GEP Lookup'!G:G," ",0,1)&amp;""</f>
        <v xml:space="preserve"> </v>
      </c>
      <c r="P53" s="182"/>
      <c r="Q53" s="120"/>
      <c r="R53" s="97"/>
      <c r="S53" s="128" t="s">
        <v>1235</v>
      </c>
      <c r="T53" s="133"/>
      <c r="U53" s="45"/>
      <c r="V53" s="45"/>
      <c r="W53" s="45"/>
      <c r="X53" s="45"/>
      <c r="Y53" s="44"/>
      <c r="Z53" s="79" t="str">
        <f t="shared" si="2"/>
        <v/>
      </c>
      <c r="AA53" s="79"/>
      <c r="AB53" s="79"/>
      <c r="AC53" s="62"/>
      <c r="AD53" s="74"/>
      <c r="AE53" s="62"/>
      <c r="AF53" s="75"/>
      <c r="AG53" s="107"/>
    </row>
    <row r="54" spans="9:33" ht="15.6" thickTop="1" thickBot="1" x14ac:dyDescent="0.35">
      <c r="I54" s="168"/>
      <c r="J54" s="169"/>
      <c r="K54" s="14" t="str" cm="1">
        <f t="array" ref="K54">IF(AND(I54&lt;&gt;"", J54&lt;&gt;""), _xlfn.XLOOKUP(I54&amp;J54, Cambridge!B$1:B$135&amp;Cambridge!C$1:C$135, Cambridge!D$1:D$135, "Not Equivalent to Any Course", 0, 1), "")</f>
        <v/>
      </c>
      <c r="L54" s="37" t="str">
        <f>IF(I54&lt;&gt;"", _xlfn.XLOOKUP(K54, 'GEP Lookup'!B$1:B$189, 'GEP Lookup'!D$1:D$189, "No GEP Equivalent", 0, 1), "")</f>
        <v/>
      </c>
      <c r="M54" s="37" t="str">
        <f>_xlfn.XLOOKUP($K54,'GEP Lookup'!$B$1:$B$189,'GEP Lookup'!E$1:E$189," ",0,1)&amp;""</f>
        <v xml:space="preserve"> </v>
      </c>
      <c r="N54" s="37" t="str">
        <f>_xlfn.XLOOKUP($K54,'GEP Lookup'!$B$1:$B$189,'GEP Lookup'!F$1:F$189," ",0,1)&amp;""</f>
        <v xml:space="preserve"> </v>
      </c>
      <c r="O54" s="38"/>
      <c r="P54" s="182"/>
      <c r="Q54" s="121" t="s">
        <v>1225</v>
      </c>
      <c r="R54" s="98"/>
      <c r="S54" s="119"/>
      <c r="T54" s="47" t="str">
        <f>IF(S54="", "", IFERROR(IF(VLOOKUP(S54, 'GEP Lookup'!B:D, 3, FALSE)="Mathematics Foundation", INDEX('GEP Lookup'!$C$2:$C$189, MATCH(S54, 'GEP Lookup'!$B$2:$B$189, 0)), "Course Not Eligible for this Foundation"), "Course Not Eligible for this Foundation"))</f>
        <v/>
      </c>
      <c r="U54" s="45"/>
      <c r="V54" s="45"/>
      <c r="W54" s="45" t="str">
        <f>IF(_xlfn.XLOOKUP($S54,'GEP Lookup'!$B$2:$B$189,'GEP Lookup'!$F$2:$F$189,0,1,)&amp;""="Gordon Rule Math", "YES","")</f>
        <v/>
      </c>
      <c r="X54" s="45"/>
      <c r="Y54" s="60" t="str">
        <f>IF(AND(S54&lt;&gt;"", T54&lt;&gt;"Course Not Eligible for this Foundation"), "YES", "")</f>
        <v/>
      </c>
      <c r="Z54" s="79"/>
      <c r="AA54" s="79"/>
      <c r="AB54" s="79"/>
      <c r="AC54" s="60"/>
      <c r="AD54" s="72"/>
      <c r="AE54" s="60" t="str">
        <f t="shared" ref="AE54" si="8">IF(W54="YES","YES","")</f>
        <v/>
      </c>
      <c r="AF54" s="73"/>
      <c r="AG54" s="106"/>
    </row>
    <row r="55" spans="9:33" ht="19.2" thickTop="1" thickBot="1" x14ac:dyDescent="0.4">
      <c r="I55" s="166"/>
      <c r="J55" s="167"/>
      <c r="K55" s="7" t="str" cm="1">
        <f t="array" ref="K55">IF(AND(I55&lt;&gt;"", J55&lt;&gt;""), _xlfn.XLOOKUP(I55&amp;J55, Cambridge!B$1:B$135&amp;Cambridge!C$1:C$135, Cambridge!D$1:D$135, "Not Equivalent to Any Course", 0, 1), "")</f>
        <v/>
      </c>
      <c r="L55" s="34" t="str">
        <f>IF(I55&lt;&gt;"", _xlfn.XLOOKUP(K55, 'GEP Lookup'!B$1:B$189, 'GEP Lookup'!D$1:D$189, "No GEP Equivalent", 0, 1), "")</f>
        <v/>
      </c>
      <c r="M55" s="34" t="str">
        <f>_xlfn.XLOOKUP($K55,'GEP Lookup'!$B$1:$B$189,'GEP Lookup'!E$1:E$189," ",0,1)&amp;""</f>
        <v xml:space="preserve"> </v>
      </c>
      <c r="N55" s="34" t="str">
        <f>_xlfn.XLOOKUP($K55,'GEP Lookup'!$B$1:$B$189,'GEP Lookup'!F$1:F$189," ",0,1)&amp;""</f>
        <v xml:space="preserve"> </v>
      </c>
      <c r="O55" s="39"/>
      <c r="P55" s="182"/>
      <c r="Q55" s="120"/>
      <c r="R55" s="99"/>
      <c r="S55" s="49" t="s">
        <v>1036</v>
      </c>
      <c r="T55" s="49"/>
      <c r="U55" s="49"/>
      <c r="V55" s="49"/>
      <c r="W55" s="49"/>
      <c r="X55" s="49"/>
      <c r="Y55" s="58">
        <f>IF(COUNTIF(Y56:Y63,"YES")&gt;=2,"SATISFIED",2-COUNTIF(Y56:Y63,"YES"))</f>
        <v>2</v>
      </c>
      <c r="Z55" s="58"/>
      <c r="AA55" s="58"/>
      <c r="AB55" s="58"/>
      <c r="AC55" s="58">
        <f>IF(COUNTIF(AC56:AC63,"YES")&gt;=1,"SATISFIED",1-COUNTIF(AC56:AC63,"YES"))</f>
        <v>1</v>
      </c>
      <c r="AD55" s="65" t="s">
        <v>1197</v>
      </c>
      <c r="AE55" s="52"/>
      <c r="AF55" s="51"/>
      <c r="AG55" s="53"/>
    </row>
    <row r="56" spans="9:33" ht="15" thickTop="1" x14ac:dyDescent="0.3">
      <c r="I56" s="168"/>
      <c r="J56" s="169"/>
      <c r="K56" s="14" t="str" cm="1">
        <f t="array" ref="K56">IF(AND(I56&lt;&gt;"", J56&lt;&gt;""), _xlfn.XLOOKUP(I56&amp;J56, Cambridge!B$1:B$135&amp;Cambridge!C$1:C$135, Cambridge!D$1:D$135, "Not Equivalent to Any Course", 0, 1), "")</f>
        <v/>
      </c>
      <c r="L56" s="37" t="str">
        <f>IF(I56&lt;&gt;"", _xlfn.XLOOKUP(K56, 'GEP Lookup'!B$1:B$189, 'GEP Lookup'!D$1:D$189, "No GEP Equivalent", 0, 1), "")</f>
        <v/>
      </c>
      <c r="M56" s="37" t="str">
        <f>_xlfn.XLOOKUP($K56,'GEP Lookup'!$B$1:$B$189,'GEP Lookup'!E$1:E$189," ",0,1)&amp;""</f>
        <v xml:space="preserve"> </v>
      </c>
      <c r="N56" s="37" t="str">
        <f>_xlfn.XLOOKUP($K56,'GEP Lookup'!$B$1:$B$189,'GEP Lookup'!F$1:F$189," ",0,1)&amp;""</f>
        <v xml:space="preserve"> </v>
      </c>
      <c r="O56" s="38"/>
      <c r="P56" s="182"/>
      <c r="Q56" s="120"/>
      <c r="R56" s="98" t="s">
        <v>1037</v>
      </c>
      <c r="S56" s="47" t="s">
        <v>223</v>
      </c>
      <c r="T56" s="47" t="s">
        <v>651</v>
      </c>
      <c r="U56" s="45" t="s">
        <v>1190</v>
      </c>
      <c r="V56" s="45" t="s">
        <v>1190</v>
      </c>
      <c r="W56" s="45"/>
      <c r="X56" s="45" t="s">
        <v>1190</v>
      </c>
      <c r="Y56" s="60" t="str">
        <f t="shared" ref="Y56:Y63" si="9">IF(COUNTIF($K$11:$K$109, "*" &amp; $S56 &amp; "*") &gt; 0, "YES", "")&amp;""</f>
        <v/>
      </c>
      <c r="Z56" s="79" t="str">
        <f t="shared" si="2"/>
        <v/>
      </c>
      <c r="AA56" s="79" cm="1">
        <f t="array" ref="AA56">SUMPRODUCT(--(Selection!$Z$56:$Z$63&lt;&gt;""), --(Selection!$Z$56:$Z$63&lt;&gt;""))</f>
        <v>0</v>
      </c>
      <c r="AB56" s="79" t="str" cm="1">
        <f t="array" aca="1" ref="AB56" ca="1">IF(AA56&gt;2, OFFSET(Selection!$Z$56, 2, 0, COUNTIF(Selection!$Z$56:$Z$63, "&lt;&gt;")-2), "")</f>
        <v/>
      </c>
      <c r="AC56" s="60" t="str">
        <f t="shared" si="3"/>
        <v/>
      </c>
      <c r="AD56" s="60" t="str">
        <f t="shared" ref="AD56:AD63" si="10">IF(Y56="YES",V56,"")&amp;""</f>
        <v/>
      </c>
      <c r="AE56" s="72"/>
      <c r="AF56" s="76" t="str">
        <f>IF(Y56="YES",X56,"")&amp;""</f>
        <v/>
      </c>
      <c r="AG56" s="108"/>
    </row>
    <row r="57" spans="9:33" x14ac:dyDescent="0.3">
      <c r="I57" s="166"/>
      <c r="J57" s="167"/>
      <c r="K57" s="7" t="str" cm="1">
        <f t="array" ref="K57">IF(AND(I57&lt;&gt;"", J57&lt;&gt;""), _xlfn.XLOOKUP(I57&amp;J57, Cambridge!B$1:B$135&amp;Cambridge!C$1:C$135, Cambridge!D$1:D$135, "Not Equivalent to Any Course", 0, 1), "")</f>
        <v/>
      </c>
      <c r="L57" s="34" t="str">
        <f>IF(I57&lt;&gt;"", _xlfn.XLOOKUP(K57, 'GEP Lookup'!B$1:B$189, 'GEP Lookup'!D$1:D$189, "No GEP Equivalent", 0, 1), "")</f>
        <v/>
      </c>
      <c r="M57" s="34" t="str">
        <f>_xlfn.XLOOKUP($K57,'GEP Lookup'!$B$1:$B$189,'GEP Lookup'!E$1:E$189," ",0,1)&amp;""</f>
        <v xml:space="preserve"> </v>
      </c>
      <c r="N57" s="34" t="str">
        <f>_xlfn.XLOOKUP($K57,'GEP Lookup'!$B$1:$B$189,'GEP Lookup'!F$1:F$189," ",0,1)&amp;""</f>
        <v xml:space="preserve"> </v>
      </c>
      <c r="O57" s="39"/>
      <c r="P57" s="182"/>
      <c r="Q57" s="120"/>
      <c r="R57" s="97" t="s">
        <v>1037</v>
      </c>
      <c r="S57" s="44" t="s">
        <v>141</v>
      </c>
      <c r="T57" s="44" t="s">
        <v>652</v>
      </c>
      <c r="U57" s="45" t="s">
        <v>1190</v>
      </c>
      <c r="V57" s="45" t="s">
        <v>1190</v>
      </c>
      <c r="W57" s="45"/>
      <c r="X57" s="45" t="s">
        <v>1190</v>
      </c>
      <c r="Y57" s="62" t="str">
        <f t="shared" si="9"/>
        <v/>
      </c>
      <c r="Z57" s="79" t="str">
        <f t="shared" si="2"/>
        <v/>
      </c>
      <c r="AA57" s="79"/>
      <c r="AB57" s="79"/>
      <c r="AC57" s="62" t="str">
        <f t="shared" si="3"/>
        <v/>
      </c>
      <c r="AD57" s="62" t="str">
        <f t="shared" si="10"/>
        <v/>
      </c>
      <c r="AE57" s="74"/>
      <c r="AF57" s="63" t="str">
        <f t="shared" ref="AF57:AF63" si="11">IF(Y57="YES",X57,"")&amp;""</f>
        <v/>
      </c>
      <c r="AG57" s="109"/>
    </row>
    <row r="58" spans="9:33" x14ac:dyDescent="0.3">
      <c r="I58" s="168"/>
      <c r="J58" s="169"/>
      <c r="K58" s="14" t="str" cm="1">
        <f t="array" ref="K58">IF(AND(I58&lt;&gt;"", J58&lt;&gt;""), _xlfn.XLOOKUP(I58&amp;J58, Cambridge!B$1:B$135&amp;Cambridge!C$1:C$135, Cambridge!D$1:D$135, "Not Equivalent to Any Course", 0, 1), "")</f>
        <v/>
      </c>
      <c r="L58" s="37" t="str">
        <f>IF(I58&lt;&gt;"", _xlfn.XLOOKUP(K58, 'GEP Lookup'!B$1:B$189, 'GEP Lookup'!D$1:D$189, "No GEP Equivalent", 0, 1), "")</f>
        <v/>
      </c>
      <c r="M58" s="37" t="str">
        <f>_xlfn.XLOOKUP($K58,'GEP Lookup'!$B$1:$B$189,'GEP Lookup'!E$1:E$189," ",0,1)&amp;""</f>
        <v xml:space="preserve"> </v>
      </c>
      <c r="N58" s="37" t="str">
        <f>_xlfn.XLOOKUP($K58,'GEP Lookup'!$B$1:$B$189,'GEP Lookup'!F$1:F$189," ",0,1)&amp;""</f>
        <v xml:space="preserve"> </v>
      </c>
      <c r="O58" s="38"/>
      <c r="P58" s="182"/>
      <c r="Q58" s="120"/>
      <c r="R58" s="98" t="s">
        <v>1037</v>
      </c>
      <c r="S58" s="47" t="s">
        <v>56</v>
      </c>
      <c r="T58" s="47" t="s">
        <v>1187</v>
      </c>
      <c r="U58" s="45" t="s">
        <v>1190</v>
      </c>
      <c r="V58" s="45"/>
      <c r="W58" s="45"/>
      <c r="X58" s="45" t="s">
        <v>1190</v>
      </c>
      <c r="Y58" s="60" t="str">
        <f t="shared" si="9"/>
        <v/>
      </c>
      <c r="Z58" s="79" t="str">
        <f t="shared" si="2"/>
        <v/>
      </c>
      <c r="AA58" s="79"/>
      <c r="AB58" s="79"/>
      <c r="AC58" s="60" t="str">
        <f t="shared" si="3"/>
        <v/>
      </c>
      <c r="AD58" s="60" t="str">
        <f t="shared" si="10"/>
        <v/>
      </c>
      <c r="AE58" s="72"/>
      <c r="AF58" s="61" t="str">
        <f t="shared" si="11"/>
        <v/>
      </c>
      <c r="AG58" s="109"/>
    </row>
    <row r="59" spans="9:33" x14ac:dyDescent="0.3">
      <c r="I59" s="166"/>
      <c r="J59" s="167"/>
      <c r="K59" s="7" t="str" cm="1">
        <f t="array" ref="K59">IF(AND(I59&lt;&gt;"", J59&lt;&gt;""), _xlfn.XLOOKUP(I59&amp;J59, Cambridge!B$1:B$135&amp;Cambridge!C$1:C$135, Cambridge!D$1:D$135, "Not Equivalent to Any Course", 0, 1), "")</f>
        <v/>
      </c>
      <c r="L59" s="34" t="str">
        <f>IF(I59&lt;&gt;"", _xlfn.XLOOKUP(K59, 'GEP Lookup'!B$1:B$189, 'GEP Lookup'!D$1:D$189, "No GEP Equivalent", 0, 1), "")</f>
        <v/>
      </c>
      <c r="M59" s="35" t="str">
        <f>_xlfn.XLOOKUP($K59,'GEP Lookup'!$B$1:$B$189,'GEP Lookup'!E$1:E$189," ",0,1)&amp;""</f>
        <v xml:space="preserve"> </v>
      </c>
      <c r="N59" s="35" t="str">
        <f>_xlfn.XLOOKUP($K59,'GEP Lookup'!$B$1:$B$189,'GEP Lookup'!F$1:F$189," ",0,1)&amp;""</f>
        <v xml:space="preserve"> </v>
      </c>
      <c r="O59" s="36"/>
      <c r="P59" s="182"/>
      <c r="Q59" s="120"/>
      <c r="R59" s="97" t="s">
        <v>1037</v>
      </c>
      <c r="S59" s="44" t="s">
        <v>382</v>
      </c>
      <c r="T59" s="44" t="s">
        <v>381</v>
      </c>
      <c r="U59" s="45" t="s">
        <v>1190</v>
      </c>
      <c r="V59" s="45"/>
      <c r="W59" s="45"/>
      <c r="X59" s="45"/>
      <c r="Y59" s="62" t="str">
        <f t="shared" si="9"/>
        <v/>
      </c>
      <c r="Z59" s="79" t="str">
        <f t="shared" si="2"/>
        <v/>
      </c>
      <c r="AA59" s="79"/>
      <c r="AB59" s="79"/>
      <c r="AC59" s="62" t="str">
        <f t="shared" si="3"/>
        <v/>
      </c>
      <c r="AD59" s="62" t="str">
        <f t="shared" si="10"/>
        <v/>
      </c>
      <c r="AE59" s="74"/>
      <c r="AF59" s="63" t="str">
        <f t="shared" si="11"/>
        <v/>
      </c>
      <c r="AG59" s="109"/>
    </row>
    <row r="60" spans="9:33" x14ac:dyDescent="0.3">
      <c r="I60" s="168"/>
      <c r="J60" s="169" t="s">
        <v>1032</v>
      </c>
      <c r="K60" s="14" t="str" cm="1">
        <f t="array" ref="K60">IF(AND(I60&lt;&gt;"", J60&lt;&gt;""), _xlfn.XLOOKUP(I60&amp;J60, Cambridge!B$1:B$135&amp;Cambridge!C$1:C$135, Cambridge!D$1:D$135, "Not Equivalent to Any Course", 0, 1), "")</f>
        <v/>
      </c>
      <c r="L60" s="37" t="str">
        <f>IF(I60&lt;&gt;"", _xlfn.XLOOKUP(K60, 'GEP Lookup'!B$1:B$189, 'GEP Lookup'!D$1:D$189, "No GEP Equivalent", 0, 1), "")</f>
        <v/>
      </c>
      <c r="M60" s="37" t="str">
        <f>_xlfn.XLOOKUP($K60,'GEP Lookup'!$B$1:$B$189,'GEP Lookup'!E$1:E$189," ",0,1)&amp;""</f>
        <v xml:space="preserve"> </v>
      </c>
      <c r="N60" s="37" t="str">
        <f>_xlfn.XLOOKUP($K60,'GEP Lookup'!$B$1:$B$189,'GEP Lookup'!F$1:F$189," ",0,1)&amp;""</f>
        <v xml:space="preserve"> </v>
      </c>
      <c r="O60" s="38" t="str">
        <f>_xlfn.XLOOKUP($K60,'GEP Lookup'!$B:$B,'GEP Lookup'!G:G," ",0,1)&amp;""</f>
        <v xml:space="preserve"> </v>
      </c>
      <c r="P60" s="182"/>
      <c r="Q60" s="120"/>
      <c r="R60" s="98" t="s">
        <v>1037</v>
      </c>
      <c r="S60" s="47" t="s">
        <v>34</v>
      </c>
      <c r="T60" s="47" t="s">
        <v>1186</v>
      </c>
      <c r="U60" s="45" t="s">
        <v>1190</v>
      </c>
      <c r="V60" s="45"/>
      <c r="W60" s="45"/>
      <c r="X60" s="45"/>
      <c r="Y60" s="60" t="str">
        <f t="shared" si="9"/>
        <v/>
      </c>
      <c r="Z60" s="79" t="str">
        <f t="shared" si="2"/>
        <v/>
      </c>
      <c r="AA60" s="79"/>
      <c r="AB60" s="79"/>
      <c r="AC60" s="60" t="str">
        <f t="shared" si="3"/>
        <v/>
      </c>
      <c r="AD60" s="60" t="str">
        <f t="shared" si="10"/>
        <v/>
      </c>
      <c r="AE60" s="72"/>
      <c r="AF60" s="61" t="str">
        <f t="shared" si="11"/>
        <v/>
      </c>
      <c r="AG60" s="109"/>
    </row>
    <row r="61" spans="9:33" x14ac:dyDescent="0.3">
      <c r="I61" s="166"/>
      <c r="J61" s="167" t="s">
        <v>1032</v>
      </c>
      <c r="K61" s="7" t="str" cm="1">
        <f t="array" ref="K61">IF(AND(I61&lt;&gt;"", J61&lt;&gt;""), _xlfn.XLOOKUP(I61&amp;J61, Cambridge!B$1:B$135&amp;Cambridge!C$1:C$135, Cambridge!D$1:D$135, "Not Equivalent to Any Course", 0, 1), "")</f>
        <v/>
      </c>
      <c r="L61" s="34" t="str">
        <f>IF(I61&lt;&gt;"", _xlfn.XLOOKUP(K61, 'GEP Lookup'!B$1:B$189, 'GEP Lookup'!D$1:D$189, "No GEP Equivalent", 0, 1), "")</f>
        <v/>
      </c>
      <c r="M61" s="34" t="str">
        <f>_xlfn.XLOOKUP($K61,'GEP Lookup'!$B$1:$B$189,'GEP Lookup'!E$1:E$189," ",0,1)&amp;""</f>
        <v xml:space="preserve"> </v>
      </c>
      <c r="N61" s="34" t="str">
        <f>_xlfn.XLOOKUP($K61,'GEP Lookup'!$B$1:$B$189,'GEP Lookup'!F$1:F$189," ",0,1)&amp;""</f>
        <v xml:space="preserve"> </v>
      </c>
      <c r="O61" s="39" t="str">
        <f>_xlfn.XLOOKUP($K61,'GEP Lookup'!$B:$B,'GEP Lookup'!G:G," ",0,1)&amp;""</f>
        <v xml:space="preserve"> </v>
      </c>
      <c r="P61" s="182"/>
      <c r="Q61" s="120"/>
      <c r="R61" s="97" t="s">
        <v>1037</v>
      </c>
      <c r="S61" s="44" t="s">
        <v>80</v>
      </c>
      <c r="T61" s="44" t="s">
        <v>701</v>
      </c>
      <c r="U61" s="45" t="s">
        <v>1190</v>
      </c>
      <c r="V61" s="45"/>
      <c r="W61" s="45"/>
      <c r="X61" s="45"/>
      <c r="Y61" s="62" t="str">
        <f t="shared" si="9"/>
        <v/>
      </c>
      <c r="Z61" s="79" t="str">
        <f t="shared" si="2"/>
        <v/>
      </c>
      <c r="AA61" s="79"/>
      <c r="AB61" s="79"/>
      <c r="AC61" s="62" t="str">
        <f t="shared" si="3"/>
        <v/>
      </c>
      <c r="AD61" s="62" t="str">
        <f t="shared" si="10"/>
        <v/>
      </c>
      <c r="AE61" s="74"/>
      <c r="AF61" s="63" t="str">
        <f t="shared" si="11"/>
        <v/>
      </c>
      <c r="AG61" s="109"/>
    </row>
    <row r="62" spans="9:33" x14ac:dyDescent="0.3">
      <c r="I62" s="168"/>
      <c r="J62" s="169" t="s">
        <v>1032</v>
      </c>
      <c r="K62" s="14" t="str" cm="1">
        <f t="array" ref="K62">IF(AND(I62&lt;&gt;"", J62&lt;&gt;""), _xlfn.XLOOKUP(I62&amp;J62, Cambridge!B$1:B$135&amp;Cambridge!C$1:C$135, Cambridge!D$1:D$135, "Not Equivalent to Any Course", 0, 1), "")</f>
        <v/>
      </c>
      <c r="L62" s="37" t="str">
        <f>IF(I62&lt;&gt;"", _xlfn.XLOOKUP(K62, 'GEP Lookup'!B$1:B$189, 'GEP Lookup'!D$1:D$189, "No GEP Equivalent", 0, 1), "")</f>
        <v/>
      </c>
      <c r="M62" s="37" t="str">
        <f>_xlfn.XLOOKUP($K62,'GEP Lookup'!$B$1:$B$189,'GEP Lookup'!E$1:E$189," ",0,1)&amp;""</f>
        <v xml:space="preserve"> </v>
      </c>
      <c r="N62" s="37" t="str">
        <f>_xlfn.XLOOKUP($K62,'GEP Lookup'!$B$1:$B$189,'GEP Lookup'!F$1:F$189," ",0,1)&amp;""</f>
        <v xml:space="preserve"> </v>
      </c>
      <c r="O62" s="38" t="str">
        <f>_xlfn.XLOOKUP($K62,'GEP Lookup'!$B:$B,'GEP Lookup'!G:G," ",0,1)&amp;""</f>
        <v xml:space="preserve"> </v>
      </c>
      <c r="P62" s="182"/>
      <c r="Q62" s="120"/>
      <c r="R62" s="98"/>
      <c r="S62" s="47" t="s">
        <v>36</v>
      </c>
      <c r="T62" s="47" t="s">
        <v>666</v>
      </c>
      <c r="U62" s="45"/>
      <c r="V62" s="45"/>
      <c r="W62" s="45"/>
      <c r="X62" s="45"/>
      <c r="Y62" s="60" t="str">
        <f t="shared" si="9"/>
        <v/>
      </c>
      <c r="Z62" s="79" t="str">
        <f t="shared" si="2"/>
        <v/>
      </c>
      <c r="AA62" s="79"/>
      <c r="AB62" s="79"/>
      <c r="AC62" s="60" t="str">
        <f t="shared" si="3"/>
        <v/>
      </c>
      <c r="AD62" s="60" t="str">
        <f t="shared" si="10"/>
        <v/>
      </c>
      <c r="AE62" s="72"/>
      <c r="AF62" s="61" t="str">
        <f t="shared" si="11"/>
        <v/>
      </c>
      <c r="AG62" s="109"/>
    </row>
    <row r="63" spans="9:33" ht="15" thickBot="1" x14ac:dyDescent="0.35">
      <c r="I63" s="166"/>
      <c r="J63" s="167" t="s">
        <v>1032</v>
      </c>
      <c r="K63" s="7" t="str" cm="1">
        <f t="array" ref="K63">IF(AND(I63&lt;&gt;"", J63&lt;&gt;""), _xlfn.XLOOKUP(I63&amp;J63, Cambridge!B$1:B$135&amp;Cambridge!C$1:C$135, Cambridge!D$1:D$135, "Not Equivalent to Any Course", 0, 1), "")</f>
        <v/>
      </c>
      <c r="L63" s="34" t="str">
        <f>IF(I63&lt;&gt;"", _xlfn.XLOOKUP(K63, 'GEP Lookup'!B$1:B$189, 'GEP Lookup'!D$1:D$189, "No GEP Equivalent", 0, 1), "")</f>
        <v/>
      </c>
      <c r="M63" s="34" t="str">
        <f>_xlfn.XLOOKUP($K63,'GEP Lookup'!$B$1:$B$189,'GEP Lookup'!E$1:E$189," ",0,1)&amp;""</f>
        <v xml:space="preserve"> </v>
      </c>
      <c r="N63" s="34" t="str">
        <f>_xlfn.XLOOKUP($K63,'GEP Lookup'!$B$1:$B$189,'GEP Lookup'!F$1:F$189," ",0,1)&amp;""</f>
        <v xml:space="preserve"> </v>
      </c>
      <c r="O63" s="39" t="str">
        <f>_xlfn.XLOOKUP($K63,'GEP Lookup'!$B:$B,'GEP Lookup'!G:G," ",0,1)&amp;""</f>
        <v xml:space="preserve"> </v>
      </c>
      <c r="P63" s="182"/>
      <c r="Q63" s="120"/>
      <c r="R63" s="97"/>
      <c r="S63" s="44" t="s">
        <v>637</v>
      </c>
      <c r="T63" s="44" t="s">
        <v>1188</v>
      </c>
      <c r="U63" s="45"/>
      <c r="V63" s="45"/>
      <c r="W63" s="45"/>
      <c r="X63" s="45"/>
      <c r="Y63" s="62" t="str">
        <f t="shared" si="9"/>
        <v/>
      </c>
      <c r="Z63" s="79" t="str">
        <f t="shared" si="2"/>
        <v/>
      </c>
      <c r="AA63" s="79"/>
      <c r="AB63" s="79"/>
      <c r="AC63" s="62" t="str">
        <f t="shared" si="3"/>
        <v/>
      </c>
      <c r="AD63" s="62" t="str">
        <f t="shared" si="10"/>
        <v/>
      </c>
      <c r="AE63" s="74"/>
      <c r="AF63" s="63" t="str">
        <f t="shared" si="11"/>
        <v/>
      </c>
      <c r="AG63" s="109"/>
    </row>
    <row r="64" spans="9:33" ht="19.2" thickTop="1" thickBot="1" x14ac:dyDescent="0.4">
      <c r="I64" s="170"/>
      <c r="J64" s="171" t="s">
        <v>1032</v>
      </c>
      <c r="K64" s="15" t="str" cm="1">
        <f t="array" ref="K64">IF(AND(I64&lt;&gt;"", J64&lt;&gt;""), _xlfn.XLOOKUP(I64&amp;J64, Cambridge!B$1:B$135&amp;Cambridge!C$1:C$135, Cambridge!D$1:D$135, "Not Equivalent to Any Course", 0, 1), "")</f>
        <v/>
      </c>
      <c r="L64" s="40" t="str">
        <f>IF(I64&lt;&gt;"", _xlfn.XLOOKUP(K64, 'GEP Lookup'!B$1:B$189, 'GEP Lookup'!D$1:D$189, "No GEP Equivalent", 0, 1), "")</f>
        <v/>
      </c>
      <c r="M64" s="40" t="str">
        <f>_xlfn.XLOOKUP($K64,'GEP Lookup'!$B$1:$B$189,'GEP Lookup'!E$1:E$189," ",0,1)&amp;""</f>
        <v xml:space="preserve"> </v>
      </c>
      <c r="N64" s="40" t="str">
        <f>_xlfn.XLOOKUP($K64,'GEP Lookup'!$B$1:$B$189,'GEP Lookup'!F$1:F$189," ",0,1)&amp;""</f>
        <v xml:space="preserve"> </v>
      </c>
      <c r="O64" s="41" t="str">
        <f>_xlfn.XLOOKUP($K64,'GEP Lookup'!$B:$B,'GEP Lookup'!G:G," ",0,1)&amp;""</f>
        <v xml:space="preserve"> </v>
      </c>
      <c r="P64" s="182"/>
      <c r="Q64" s="120"/>
      <c r="R64" s="99"/>
      <c r="S64" s="49" t="s">
        <v>1040</v>
      </c>
      <c r="T64" s="49"/>
      <c r="U64" s="49"/>
      <c r="V64" s="49"/>
      <c r="W64" s="49"/>
      <c r="X64" s="49"/>
      <c r="Y64" s="58">
        <f>IF(COUNTIF(Y65:Y86,"YES")&gt;=2,"SATISFIED",2-COUNTIF(Y65:Y86,"YES"))</f>
        <v>2</v>
      </c>
      <c r="Z64" s="58"/>
      <c r="AA64" s="58"/>
      <c r="AB64" s="58"/>
      <c r="AC64" s="58">
        <f>IF(COUNTIF(AC65:AC86,"YES")&gt;=1,"SATISFIED",1-COUNTIF(AC65:AC86,"YES"))</f>
        <v>1</v>
      </c>
      <c r="AD64" s="65" t="s">
        <v>1197</v>
      </c>
      <c r="AE64" s="52"/>
      <c r="AF64" s="51"/>
      <c r="AG64" s="53"/>
    </row>
    <row r="65" spans="9:33" x14ac:dyDescent="0.3">
      <c r="K65" s="149"/>
      <c r="L65" s="149"/>
      <c r="M65" s="20"/>
      <c r="N65" s="20"/>
      <c r="O65" s="20"/>
      <c r="P65" s="182"/>
      <c r="Q65" s="120"/>
      <c r="R65" s="98" t="s">
        <v>1037</v>
      </c>
      <c r="S65" s="47" t="s">
        <v>361</v>
      </c>
      <c r="T65" s="47" t="s">
        <v>656</v>
      </c>
      <c r="U65" s="45" t="s">
        <v>1190</v>
      </c>
      <c r="V65" s="45"/>
      <c r="W65" s="45"/>
      <c r="X65" s="45"/>
      <c r="Y65" s="60" t="str">
        <f t="shared" ref="Y65:Y82" si="12">IF(COUNTIF($K$11:$K$109, "*" &amp; $S65 &amp; "*") &gt; 0, "YES", "")&amp;""</f>
        <v/>
      </c>
      <c r="Z65" s="79" t="str">
        <f t="shared" si="2"/>
        <v/>
      </c>
      <c r="AA65" s="79" cm="1">
        <f t="array" ref="AA65">SUMPRODUCT(--(Selection!$Z$65:$Z$82&lt;&gt;""), --(Selection!$Z$65:$Z$82&lt;&gt;""))</f>
        <v>0</v>
      </c>
      <c r="AB65" s="79" t="str" cm="1">
        <f t="array" aca="1" ref="AB65" ca="1">IF(AA65&gt;2, OFFSET(Selection!$Z$65, 2, 0, COUNTIF(Selection!$Z$65:$Z$82, "&lt;&gt;")-2), "")</f>
        <v/>
      </c>
      <c r="AC65" s="60" t="str">
        <f t="shared" si="3"/>
        <v/>
      </c>
      <c r="AD65" s="72"/>
      <c r="AE65" s="72"/>
      <c r="AF65" s="73"/>
      <c r="AG65" s="107"/>
    </row>
    <row r="66" spans="9:33" x14ac:dyDescent="0.3">
      <c r="I66" s="150" t="s">
        <v>491</v>
      </c>
      <c r="J66" s="150"/>
      <c r="K66" s="150"/>
      <c r="L66" s="150"/>
      <c r="M66" s="19"/>
      <c r="N66" s="19"/>
      <c r="O66" s="19"/>
      <c r="P66" s="182"/>
      <c r="Q66" s="120"/>
      <c r="R66" s="97" t="s">
        <v>1037</v>
      </c>
      <c r="S66" s="44" t="s">
        <v>518</v>
      </c>
      <c r="T66" s="44" t="s">
        <v>657</v>
      </c>
      <c r="U66" s="45" t="s">
        <v>1190</v>
      </c>
      <c r="V66" s="45"/>
      <c r="W66" s="45"/>
      <c r="X66" s="45"/>
      <c r="Y66" s="62" t="str">
        <f t="shared" si="12"/>
        <v/>
      </c>
      <c r="Z66" s="79" t="str">
        <f t="shared" si="2"/>
        <v/>
      </c>
      <c r="AA66" s="79"/>
      <c r="AB66" s="79"/>
      <c r="AC66" s="62" t="str">
        <f t="shared" si="3"/>
        <v/>
      </c>
      <c r="AD66" s="74"/>
      <c r="AE66" s="74"/>
      <c r="AF66" s="75"/>
      <c r="AG66" s="107"/>
    </row>
    <row r="67" spans="9:33" x14ac:dyDescent="0.3">
      <c r="I67" t="s">
        <v>488</v>
      </c>
      <c r="M67" s="20"/>
      <c r="N67" s="20"/>
      <c r="O67" s="20"/>
      <c r="P67" s="182"/>
      <c r="Q67" s="120"/>
      <c r="R67" s="98" t="s">
        <v>1037</v>
      </c>
      <c r="S67" s="47" t="s">
        <v>11</v>
      </c>
      <c r="T67" s="47" t="s">
        <v>658</v>
      </c>
      <c r="U67" s="45" t="s">
        <v>1190</v>
      </c>
      <c r="V67" s="45"/>
      <c r="W67" s="45"/>
      <c r="X67" s="45"/>
      <c r="Y67" s="60" t="str">
        <f t="shared" si="12"/>
        <v/>
      </c>
      <c r="Z67" s="79" t="str">
        <f t="shared" si="2"/>
        <v/>
      </c>
      <c r="AA67" s="79"/>
      <c r="AB67" s="79"/>
      <c r="AC67" s="60" t="str">
        <f t="shared" si="3"/>
        <v/>
      </c>
      <c r="AD67" s="72"/>
      <c r="AE67" s="72"/>
      <c r="AF67" s="73"/>
      <c r="AG67" s="107"/>
    </row>
    <row r="68" spans="9:33" x14ac:dyDescent="0.3">
      <c r="P68" s="182"/>
      <c r="Q68" s="120"/>
      <c r="R68" s="97" t="s">
        <v>1037</v>
      </c>
      <c r="S68" s="44" t="s">
        <v>529</v>
      </c>
      <c r="T68" s="44" t="s">
        <v>659</v>
      </c>
      <c r="U68" s="45" t="s">
        <v>1190</v>
      </c>
      <c r="V68" s="45"/>
      <c r="W68" s="45"/>
      <c r="X68" s="45"/>
      <c r="Y68" s="62" t="str">
        <f t="shared" si="12"/>
        <v/>
      </c>
      <c r="Z68" s="79" t="str">
        <f t="shared" si="2"/>
        <v/>
      </c>
      <c r="AA68" s="79"/>
      <c r="AB68" s="79"/>
      <c r="AC68" s="62" t="str">
        <f t="shared" si="3"/>
        <v/>
      </c>
      <c r="AD68" s="74"/>
      <c r="AE68" s="74"/>
      <c r="AF68" s="75"/>
      <c r="AG68" s="107"/>
    </row>
    <row r="69" spans="9:33" ht="15" thickBot="1" x14ac:dyDescent="0.35">
      <c r="P69" s="182"/>
      <c r="Q69" s="120"/>
      <c r="R69" s="98" t="s">
        <v>1037</v>
      </c>
      <c r="S69" s="47" t="s">
        <v>22</v>
      </c>
      <c r="T69" s="47" t="s">
        <v>661</v>
      </c>
      <c r="U69" s="45" t="s">
        <v>1190</v>
      </c>
      <c r="V69" s="45"/>
      <c r="W69" s="45"/>
      <c r="X69" s="45"/>
      <c r="Y69" s="60" t="str">
        <f t="shared" si="12"/>
        <v/>
      </c>
      <c r="Z69" s="79" t="str">
        <f t="shared" si="2"/>
        <v/>
      </c>
      <c r="AA69" s="79"/>
      <c r="AB69" s="79"/>
      <c r="AC69" s="60" t="str">
        <f t="shared" si="3"/>
        <v/>
      </c>
      <c r="AD69" s="72"/>
      <c r="AE69" s="72"/>
      <c r="AF69" s="73"/>
      <c r="AG69" s="107"/>
    </row>
    <row r="70" spans="9:33" ht="23.4" x14ac:dyDescent="0.45">
      <c r="I70" s="21" t="s">
        <v>460</v>
      </c>
      <c r="J70" s="8"/>
      <c r="K70" s="9"/>
      <c r="L70" s="9"/>
      <c r="M70" s="22"/>
      <c r="N70" s="22"/>
      <c r="O70" s="22"/>
      <c r="P70" s="182"/>
      <c r="Q70" s="120"/>
      <c r="R70" s="97" t="s">
        <v>1037</v>
      </c>
      <c r="S70" s="44" t="s">
        <v>559</v>
      </c>
      <c r="T70" s="44" t="s">
        <v>671</v>
      </c>
      <c r="U70" s="45" t="s">
        <v>1190</v>
      </c>
      <c r="V70" s="45"/>
      <c r="W70" s="45"/>
      <c r="X70" s="45"/>
      <c r="Y70" s="62" t="str">
        <f t="shared" si="12"/>
        <v/>
      </c>
      <c r="Z70" s="79" t="str">
        <f t="shared" si="2"/>
        <v/>
      </c>
      <c r="AA70" s="79"/>
      <c r="AB70" s="79"/>
      <c r="AC70" s="62" t="str">
        <f t="shared" si="3"/>
        <v/>
      </c>
      <c r="AD70" s="74"/>
      <c r="AE70" s="74"/>
      <c r="AF70" s="75"/>
      <c r="AG70" s="107"/>
    </row>
    <row r="71" spans="9:33" x14ac:dyDescent="0.3">
      <c r="I71" s="10"/>
      <c r="J71" s="11"/>
      <c r="K71" s="12"/>
      <c r="L71" s="12"/>
      <c r="M71" s="22"/>
      <c r="N71" s="22"/>
      <c r="O71" s="22"/>
      <c r="P71" s="182"/>
      <c r="Q71" s="120"/>
      <c r="R71" s="98" t="s">
        <v>1037</v>
      </c>
      <c r="S71" s="47" t="s">
        <v>176</v>
      </c>
      <c r="T71" s="47" t="s">
        <v>696</v>
      </c>
      <c r="U71" s="45" t="s">
        <v>1190</v>
      </c>
      <c r="V71" s="45"/>
      <c r="W71" s="45"/>
      <c r="X71" s="45"/>
      <c r="Y71" s="60" t="str">
        <f t="shared" si="12"/>
        <v/>
      </c>
      <c r="Z71" s="79" t="str">
        <f t="shared" si="2"/>
        <v/>
      </c>
      <c r="AA71" s="79"/>
      <c r="AB71" s="79"/>
      <c r="AC71" s="60" t="str">
        <f t="shared" si="3"/>
        <v/>
      </c>
      <c r="AD71" s="72"/>
      <c r="AE71" s="72"/>
      <c r="AF71" s="73"/>
      <c r="AG71" s="107"/>
    </row>
    <row r="72" spans="9:33" x14ac:dyDescent="0.3">
      <c r="I72" s="10"/>
      <c r="J72" s="11"/>
      <c r="K72" s="12"/>
      <c r="L72" s="12"/>
      <c r="M72" s="22"/>
      <c r="N72" s="22"/>
      <c r="O72" s="22"/>
      <c r="P72" s="182"/>
      <c r="Q72" s="120"/>
      <c r="R72" s="97" t="s">
        <v>1037</v>
      </c>
      <c r="S72" s="44" t="s">
        <v>648</v>
      </c>
      <c r="T72" s="44" t="s">
        <v>697</v>
      </c>
      <c r="U72" s="45" t="s">
        <v>1190</v>
      </c>
      <c r="V72" s="45"/>
      <c r="W72" s="45"/>
      <c r="X72" s="45"/>
      <c r="Y72" s="62" t="str">
        <f t="shared" si="12"/>
        <v/>
      </c>
      <c r="Z72" s="79" t="str">
        <f t="shared" si="2"/>
        <v/>
      </c>
      <c r="AA72" s="79"/>
      <c r="AB72" s="79"/>
      <c r="AC72" s="62" t="str">
        <f t="shared" si="3"/>
        <v/>
      </c>
      <c r="AD72" s="74"/>
      <c r="AE72" s="74"/>
      <c r="AF72" s="75"/>
      <c r="AG72" s="107"/>
    </row>
    <row r="73" spans="9:33" ht="15" thickBot="1" x14ac:dyDescent="0.35">
      <c r="I73" s="172" t="s">
        <v>0</v>
      </c>
      <c r="J73" s="173" t="s">
        <v>428</v>
      </c>
      <c r="K73" s="13" t="s">
        <v>429</v>
      </c>
      <c r="L73" s="24" t="s">
        <v>710</v>
      </c>
      <c r="M73" s="24"/>
      <c r="N73" s="24"/>
      <c r="O73" s="25"/>
      <c r="P73" s="182"/>
      <c r="Q73" s="120"/>
      <c r="R73" s="98" t="s">
        <v>1037</v>
      </c>
      <c r="S73" s="47" t="s">
        <v>649</v>
      </c>
      <c r="T73" s="47" t="s">
        <v>698</v>
      </c>
      <c r="U73" s="45" t="s">
        <v>1190</v>
      </c>
      <c r="V73" s="45"/>
      <c r="W73" s="45"/>
      <c r="X73" s="45"/>
      <c r="Y73" s="60" t="str">
        <f t="shared" si="12"/>
        <v/>
      </c>
      <c r="Z73" s="79" t="str">
        <f t="shared" si="2"/>
        <v/>
      </c>
      <c r="AA73" s="79"/>
      <c r="AB73" s="79"/>
      <c r="AC73" s="60" t="str">
        <f t="shared" si="3"/>
        <v/>
      </c>
      <c r="AD73" s="72"/>
      <c r="AE73" s="72"/>
      <c r="AF73" s="73"/>
      <c r="AG73" s="107"/>
    </row>
    <row r="74" spans="9:33" x14ac:dyDescent="0.3">
      <c r="I74" s="174"/>
      <c r="J74" s="175"/>
      <c r="K74" s="7" t="str" cm="1">
        <f t="array" ref="K74">IF(AND(I74&lt;&gt;"", J74&lt;&gt;""), _xlfn.XLOOKUP(I74&amp;J74, CLEP!B$1:B$205&amp;CLEP!C$1:C$205, CLEP!D$1:D$205, "Not Equivalent to Any Course", 0, 1), "")</f>
        <v/>
      </c>
      <c r="L74" s="34" t="str">
        <f>IF(I74&lt;&gt;"", _xlfn.XLOOKUP(K74, 'GEP Lookup'!B$1:B$189, 'GEP Lookup'!D$1:D$189, "No GEP Equivalent", 0, 1), "")</f>
        <v/>
      </c>
      <c r="M74" s="35" t="str">
        <f>_xlfn.XLOOKUP($K74,'GEP Lookup'!$B$1:$B$189,'GEP Lookup'!E$1:E$189," ",0,1)&amp;""</f>
        <v xml:space="preserve"> </v>
      </c>
      <c r="N74" s="35" t="str">
        <f>_xlfn.XLOOKUP($K74,'GEP Lookup'!$B$1:$B$189,'GEP Lookup'!F$1:F$189," ",0,1)&amp;""</f>
        <v xml:space="preserve"> </v>
      </c>
      <c r="O74" s="36" t="str">
        <f>_xlfn.XLOOKUP($K74,'GEP Lookup'!$B:$B,'GEP Lookup'!G:G," ",0,1)&amp;""</f>
        <v xml:space="preserve"> </v>
      </c>
      <c r="P74" s="182"/>
      <c r="Q74" s="120"/>
      <c r="R74" s="97"/>
      <c r="S74" s="44" t="s">
        <v>628</v>
      </c>
      <c r="T74" s="44" t="s">
        <v>653</v>
      </c>
      <c r="U74" s="45"/>
      <c r="V74" s="45"/>
      <c r="W74" s="45"/>
      <c r="X74" s="45"/>
      <c r="Y74" s="62" t="str">
        <f t="shared" si="12"/>
        <v/>
      </c>
      <c r="Z74" s="79" t="str">
        <f t="shared" si="2"/>
        <v/>
      </c>
      <c r="AA74" s="79"/>
      <c r="AB74" s="79"/>
      <c r="AC74" s="62" t="str">
        <f t="shared" si="3"/>
        <v/>
      </c>
      <c r="AD74" s="74"/>
      <c r="AE74" s="74"/>
      <c r="AF74" s="75"/>
      <c r="AG74" s="107"/>
    </row>
    <row r="75" spans="9:33" x14ac:dyDescent="0.3">
      <c r="I75" s="168"/>
      <c r="J75" s="169"/>
      <c r="K75" s="14" t="str" cm="1">
        <f t="array" ref="K75">IF(AND(I75&lt;&gt;"", J75&lt;&gt;""), _xlfn.XLOOKUP(I75&amp;J75, CLEP!B$1:B$205&amp;CLEP!C$1:C$205, CLEP!D$1:D$205, "Not Equivalent to Any Course", 0, 1), "")</f>
        <v/>
      </c>
      <c r="L75" s="37" t="str">
        <f>IF(I75&lt;&gt;"", _xlfn.XLOOKUP(K75, 'GEP Lookup'!B$1:B$189, 'GEP Lookup'!D$1:D$189, "No GEP Equivalent", 0, 1), "")</f>
        <v/>
      </c>
      <c r="M75" s="37" t="str">
        <f>_xlfn.XLOOKUP($K75,'GEP Lookup'!$B$1:$B$189,'GEP Lookup'!E$1:E$189," ",0,1)&amp;""</f>
        <v xml:space="preserve"> </v>
      </c>
      <c r="N75" s="37" t="str">
        <f>_xlfn.XLOOKUP($K75,'GEP Lookup'!$B$1:$B$189,'GEP Lookup'!F$1:F$189," ",0,1)&amp;""</f>
        <v xml:space="preserve"> </v>
      </c>
      <c r="O75" s="38" t="str">
        <f>_xlfn.XLOOKUP($K75,'GEP Lookup'!$B:$B,'GEP Lookup'!G:G," ",0,1)&amp;""</f>
        <v xml:space="preserve"> </v>
      </c>
      <c r="P75" s="182"/>
      <c r="Q75" s="120"/>
      <c r="R75" s="98"/>
      <c r="S75" s="47" t="s">
        <v>629</v>
      </c>
      <c r="T75" s="47" t="s">
        <v>660</v>
      </c>
      <c r="U75" s="45"/>
      <c r="V75" s="45"/>
      <c r="W75" s="45"/>
      <c r="X75" s="45"/>
      <c r="Y75" s="60" t="str">
        <f t="shared" si="12"/>
        <v/>
      </c>
      <c r="Z75" s="79" t="str">
        <f t="shared" si="2"/>
        <v/>
      </c>
      <c r="AA75" s="79"/>
      <c r="AB75" s="79"/>
      <c r="AC75" s="60" t="str">
        <f t="shared" si="3"/>
        <v/>
      </c>
      <c r="AD75" s="72"/>
      <c r="AE75" s="72"/>
      <c r="AF75" s="73"/>
      <c r="AG75" s="107"/>
    </row>
    <row r="76" spans="9:33" x14ac:dyDescent="0.3">
      <c r="I76" s="166"/>
      <c r="J76" s="167" t="s">
        <v>1032</v>
      </c>
      <c r="K76" s="7" t="str" cm="1">
        <f t="array" ref="K76">IF(AND(I76&lt;&gt;"", J76&lt;&gt;""), _xlfn.XLOOKUP(I76&amp;J76, CLEP!B$1:B$205&amp;CLEP!C$1:C$205, CLEP!D$1:D$205, "Not Equivalent to Any Course", 0, 1), "")</f>
        <v/>
      </c>
      <c r="L76" s="34" t="str">
        <f>IF(I76&lt;&gt;"", _xlfn.XLOOKUP(K76, 'GEP Lookup'!B$1:B$189, 'GEP Lookup'!D$1:D$189, "No GEP Equivalent", 0, 1), "")</f>
        <v/>
      </c>
      <c r="M76" s="34" t="str">
        <f>_xlfn.XLOOKUP($K76,'GEP Lookup'!$B$1:$B$189,'GEP Lookup'!E$1:E$189," ",0,1)&amp;""</f>
        <v xml:space="preserve"> </v>
      </c>
      <c r="N76" s="34" t="str">
        <f>_xlfn.XLOOKUP($K76,'GEP Lookup'!$B$1:$B$189,'GEP Lookup'!F$1:F$189," ",0,1)&amp;""</f>
        <v xml:space="preserve"> </v>
      </c>
      <c r="O76" s="39" t="str">
        <f>_xlfn.XLOOKUP($K76,'GEP Lookup'!$B:$B,'GEP Lookup'!G:G," ",0,1)&amp;""</f>
        <v xml:space="preserve"> </v>
      </c>
      <c r="P76" s="182"/>
      <c r="Q76" s="120"/>
      <c r="R76" s="97"/>
      <c r="S76" s="44" t="s">
        <v>630</v>
      </c>
      <c r="T76" s="44" t="s">
        <v>662</v>
      </c>
      <c r="U76" s="45"/>
      <c r="V76" s="45"/>
      <c r="W76" s="45"/>
      <c r="X76" s="45"/>
      <c r="Y76" s="62" t="str">
        <f t="shared" si="12"/>
        <v/>
      </c>
      <c r="Z76" s="79" t="str">
        <f t="shared" si="2"/>
        <v/>
      </c>
      <c r="AA76" s="79"/>
      <c r="AB76" s="79"/>
      <c r="AC76" s="62" t="str">
        <f t="shared" si="3"/>
        <v/>
      </c>
      <c r="AD76" s="74"/>
      <c r="AE76" s="74"/>
      <c r="AF76" s="75"/>
      <c r="AG76" s="107"/>
    </row>
    <row r="77" spans="9:33" x14ac:dyDescent="0.3">
      <c r="I77" s="168"/>
      <c r="J77" s="169" t="s">
        <v>1032</v>
      </c>
      <c r="K77" s="14" t="str" cm="1">
        <f t="array" ref="K77">IF(AND(I77&lt;&gt;"", J77&lt;&gt;""), _xlfn.XLOOKUP(I77&amp;J77, CLEP!B$1:B$205&amp;CLEP!C$1:C$205, CLEP!D$1:D$205, "Not Equivalent to Any Course", 0, 1), "")</f>
        <v/>
      </c>
      <c r="L77" s="37" t="str">
        <f>IF(I77&lt;&gt;"", _xlfn.XLOOKUP(K77, 'GEP Lookup'!B$1:B$189, 'GEP Lookup'!D$1:D$189, "No GEP Equivalent", 0, 1), "")</f>
        <v/>
      </c>
      <c r="M77" s="37" t="str">
        <f>_xlfn.XLOOKUP($K77,'GEP Lookup'!$B$1:$B$189,'GEP Lookup'!E$1:E$189," ",0,1)&amp;""</f>
        <v xml:space="preserve"> </v>
      </c>
      <c r="N77" s="37" t="str">
        <f>_xlfn.XLOOKUP($K77,'GEP Lookup'!$B$1:$B$189,'GEP Lookup'!F$1:F$189," ",0,1)&amp;""</f>
        <v xml:space="preserve"> </v>
      </c>
      <c r="O77" s="38" t="str">
        <f>_xlfn.XLOOKUP($K77,'GEP Lookup'!$B:$B,'GEP Lookup'!G:G," ",0,1)&amp;""</f>
        <v xml:space="preserve"> </v>
      </c>
      <c r="P77" s="182"/>
      <c r="Q77" s="120"/>
      <c r="R77" s="98"/>
      <c r="S77" s="47" t="s">
        <v>634</v>
      </c>
      <c r="T77" s="47" t="s">
        <v>674</v>
      </c>
      <c r="U77" s="45"/>
      <c r="V77" s="45"/>
      <c r="W77" s="45"/>
      <c r="X77" s="45"/>
      <c r="Y77" s="60" t="str">
        <f t="shared" si="12"/>
        <v/>
      </c>
      <c r="Z77" s="79" t="str">
        <f t="shared" si="2"/>
        <v/>
      </c>
      <c r="AA77" s="79"/>
      <c r="AB77" s="79"/>
      <c r="AC77" s="60" t="str">
        <f t="shared" si="3"/>
        <v/>
      </c>
      <c r="AD77" s="72"/>
      <c r="AE77" s="72"/>
      <c r="AF77" s="73"/>
      <c r="AG77" s="107"/>
    </row>
    <row r="78" spans="9:33" x14ac:dyDescent="0.3">
      <c r="I78" s="166"/>
      <c r="J78" s="167" t="s">
        <v>1032</v>
      </c>
      <c r="K78" s="7" t="str" cm="1">
        <f t="array" ref="K78">IF(AND(I78&lt;&gt;"", J78&lt;&gt;""), _xlfn.XLOOKUP(I78&amp;J78, CLEP!B$1:B$205&amp;CLEP!C$1:C$205, CLEP!D$1:D$205, "Not Equivalent to Any Course", 0, 1), "")</f>
        <v/>
      </c>
      <c r="L78" s="34" t="str">
        <f>IF(I78&lt;&gt;"", _xlfn.XLOOKUP(K78, 'GEP Lookup'!B$1:B$189, 'GEP Lookup'!D$1:D$189, "No GEP Equivalent", 0, 1), "")</f>
        <v/>
      </c>
      <c r="M78" s="34" t="str">
        <f>_xlfn.XLOOKUP($K78,'GEP Lookup'!$B$1:$B$189,'GEP Lookup'!E$1:E$189," ",0,1)&amp;""</f>
        <v xml:space="preserve"> </v>
      </c>
      <c r="N78" s="34" t="str">
        <f>_xlfn.XLOOKUP($K78,'GEP Lookup'!$B$1:$B$189,'GEP Lookup'!F$1:F$189," ",0,1)&amp;""</f>
        <v xml:space="preserve"> </v>
      </c>
      <c r="O78" s="39" t="str">
        <f>_xlfn.XLOOKUP($K78,'GEP Lookup'!$B:$B,'GEP Lookup'!G:G," ",0,1)&amp;""</f>
        <v xml:space="preserve"> </v>
      </c>
      <c r="P78" s="182"/>
      <c r="Q78" s="120"/>
      <c r="R78" s="97"/>
      <c r="S78" s="44" t="s">
        <v>635</v>
      </c>
      <c r="T78" s="44" t="s">
        <v>675</v>
      </c>
      <c r="U78" s="45"/>
      <c r="V78" s="45"/>
      <c r="W78" s="45"/>
      <c r="X78" s="45"/>
      <c r="Y78" s="62" t="str">
        <f t="shared" si="12"/>
        <v/>
      </c>
      <c r="Z78" s="79" t="str">
        <f t="shared" si="2"/>
        <v/>
      </c>
      <c r="AA78" s="79"/>
      <c r="AB78" s="79"/>
      <c r="AC78" s="62" t="str">
        <f t="shared" si="3"/>
        <v/>
      </c>
      <c r="AD78" s="74"/>
      <c r="AE78" s="74"/>
      <c r="AF78" s="75"/>
      <c r="AG78" s="107"/>
    </row>
    <row r="79" spans="9:33" ht="15" thickBot="1" x14ac:dyDescent="0.35">
      <c r="I79" s="170"/>
      <c r="J79" s="171" t="s">
        <v>1032</v>
      </c>
      <c r="K79" s="15" t="str" cm="1">
        <f t="array" ref="K79">IF(AND(I79&lt;&gt;"", J79&lt;&gt;""), _xlfn.XLOOKUP(I79&amp;J79, CLEP!B$1:B$205&amp;CLEP!C$1:C$205, CLEP!D$1:D$205, "Not Equivalent to Any Course", 0, 1), "")</f>
        <v/>
      </c>
      <c r="L79" s="40" t="str">
        <f>IF(I79&lt;&gt;"", _xlfn.XLOOKUP(K79, 'GEP Lookup'!B$1:B$189, 'GEP Lookup'!D$1:D$189, "No GEP Equivalent", 0, 1), "")</f>
        <v/>
      </c>
      <c r="M79" s="40" t="str">
        <f>_xlfn.XLOOKUP($K79,'GEP Lookup'!$B$1:$B$189,'GEP Lookup'!E$1:E$189," ",0,1)&amp;""</f>
        <v xml:space="preserve"> </v>
      </c>
      <c r="N79" s="40" t="str">
        <f>_xlfn.XLOOKUP($K79,'GEP Lookup'!$B$1:$B$189,'GEP Lookup'!F$1:F$189," ",0,1)&amp;""</f>
        <v xml:space="preserve"> </v>
      </c>
      <c r="O79" s="41" t="str">
        <f>_xlfn.XLOOKUP($K79,'GEP Lookup'!$B:$B,'GEP Lookup'!G:G," ",0,1)&amp;""</f>
        <v xml:space="preserve"> </v>
      </c>
      <c r="P79" s="182"/>
      <c r="Q79" s="120"/>
      <c r="R79" s="98"/>
      <c r="S79" s="47" t="s">
        <v>636</v>
      </c>
      <c r="T79" s="47" t="s">
        <v>676</v>
      </c>
      <c r="U79" s="45"/>
      <c r="V79" s="45"/>
      <c r="W79" s="45"/>
      <c r="X79" s="45"/>
      <c r="Y79" s="60" t="str">
        <f t="shared" si="12"/>
        <v/>
      </c>
      <c r="Z79" s="79" t="str">
        <f t="shared" ref="Z79:Z82" si="13">IF(Y79="YES", S79, "")</f>
        <v/>
      </c>
      <c r="AA79" s="79"/>
      <c r="AB79" s="79"/>
      <c r="AC79" s="60" t="str">
        <f t="shared" ref="AC79:AC82" si="14">IF(Y79="YES",U79,"")&amp;""</f>
        <v/>
      </c>
      <c r="AD79" s="72"/>
      <c r="AE79" s="72"/>
      <c r="AF79" s="73"/>
      <c r="AG79" s="107"/>
    </row>
    <row r="80" spans="9:33" x14ac:dyDescent="0.3">
      <c r="K80" s="149"/>
      <c r="L80" s="149"/>
      <c r="M80" s="20"/>
      <c r="N80" s="20"/>
      <c r="O80" s="20"/>
      <c r="P80" s="182"/>
      <c r="Q80" s="120"/>
      <c r="R80" s="97"/>
      <c r="S80" s="44" t="s">
        <v>641</v>
      </c>
      <c r="T80" s="44" t="s">
        <v>1193</v>
      </c>
      <c r="U80" s="45"/>
      <c r="V80" s="45"/>
      <c r="W80" s="45"/>
      <c r="X80" s="45"/>
      <c r="Y80" s="62" t="str">
        <f t="shared" si="12"/>
        <v/>
      </c>
      <c r="Z80" s="79" t="str">
        <f t="shared" si="13"/>
        <v/>
      </c>
      <c r="AA80" s="79"/>
      <c r="AB80" s="79"/>
      <c r="AC80" s="62" t="str">
        <f t="shared" si="14"/>
        <v/>
      </c>
      <c r="AD80" s="74"/>
      <c r="AE80" s="74"/>
      <c r="AF80" s="75"/>
      <c r="AG80" s="107"/>
    </row>
    <row r="81" spans="1:33" x14ac:dyDescent="0.3">
      <c r="I81" s="150" t="s">
        <v>492</v>
      </c>
      <c r="J81" s="150"/>
      <c r="K81" s="150"/>
      <c r="L81" s="150"/>
      <c r="M81" s="19"/>
      <c r="N81" s="19"/>
      <c r="O81" s="19"/>
      <c r="P81" s="182"/>
      <c r="Q81" s="120"/>
      <c r="R81" s="98"/>
      <c r="S81" s="47" t="s">
        <v>647</v>
      </c>
      <c r="T81" s="47" t="s">
        <v>695</v>
      </c>
      <c r="U81" s="45"/>
      <c r="V81" s="45"/>
      <c r="W81" s="45"/>
      <c r="X81" s="45"/>
      <c r="Y81" s="60" t="str">
        <f t="shared" si="12"/>
        <v/>
      </c>
      <c r="Z81" s="79" t="str">
        <f t="shared" si="13"/>
        <v/>
      </c>
      <c r="AA81" s="79"/>
      <c r="AB81" s="79"/>
      <c r="AC81" s="60" t="str">
        <f t="shared" si="14"/>
        <v/>
      </c>
      <c r="AD81" s="72"/>
      <c r="AE81" s="72"/>
      <c r="AF81" s="73"/>
      <c r="AG81" s="107"/>
    </row>
    <row r="82" spans="1:33" x14ac:dyDescent="0.3">
      <c r="I82" t="s">
        <v>486</v>
      </c>
      <c r="M82" s="20"/>
      <c r="N82" s="20"/>
      <c r="O82" s="20"/>
      <c r="P82" s="182"/>
      <c r="Q82" s="120"/>
      <c r="R82" s="97"/>
      <c r="S82" s="44" t="s">
        <v>408</v>
      </c>
      <c r="T82" s="44" t="s">
        <v>700</v>
      </c>
      <c r="U82" s="45"/>
      <c r="V82" s="45"/>
      <c r="W82" s="45"/>
      <c r="X82" s="45"/>
      <c r="Y82" s="62" t="str">
        <f t="shared" si="12"/>
        <v/>
      </c>
      <c r="Z82" s="79" t="str">
        <f t="shared" si="13"/>
        <v/>
      </c>
      <c r="AA82" s="79"/>
      <c r="AB82" s="79"/>
      <c r="AC82" s="62" t="str">
        <f t="shared" si="14"/>
        <v/>
      </c>
      <c r="AD82" s="74"/>
      <c r="AE82" s="74"/>
      <c r="AF82" s="75"/>
      <c r="AG82" s="107"/>
    </row>
    <row r="83" spans="1:33" ht="15" thickBot="1" x14ac:dyDescent="0.35">
      <c r="P83" s="182"/>
      <c r="Q83" s="120"/>
      <c r="R83" s="98"/>
      <c r="S83" s="125" t="s">
        <v>1185</v>
      </c>
      <c r="T83" s="126"/>
      <c r="U83" s="45"/>
      <c r="V83" s="45"/>
      <c r="W83" s="45"/>
      <c r="X83" s="45"/>
      <c r="Y83" s="60"/>
      <c r="Z83" s="79"/>
      <c r="AA83" s="79"/>
      <c r="AB83" s="79"/>
      <c r="AC83" s="60"/>
      <c r="AD83" s="72"/>
      <c r="AE83" s="72"/>
      <c r="AF83" s="73"/>
      <c r="AG83" s="107"/>
    </row>
    <row r="84" spans="1:33" ht="15.6" thickTop="1" thickBot="1" x14ac:dyDescent="0.35">
      <c r="P84" s="182"/>
      <c r="Q84" s="120"/>
      <c r="R84" s="97"/>
      <c r="S84" s="118"/>
      <c r="T84" s="44" t="str">
        <f>IF(S84="", "", IFERROR(IF(VLOOKUP(S84, 'GEP Lookup'!B:D, 3, FALSE)="Natural Sciences Foundation", INDEX('GEP Lookup'!$C$2:$C$189, MATCH(S84, 'GEP Lookup'!$B$2:$B$189, 0)), "Course Not Eligible for this Foundation"), "Course Not Eligible for this Foundation"))</f>
        <v/>
      </c>
      <c r="U84" s="45"/>
      <c r="V84" s="45"/>
      <c r="W84" s="45"/>
      <c r="X84" s="45"/>
      <c r="Y84" s="62" t="str">
        <f>IF(AND(S84&lt;&gt;"", T84&lt;&gt;"Course Not Eligible for this Foundation"), "YES", "")</f>
        <v/>
      </c>
      <c r="Z84" s="79"/>
      <c r="AA84" s="79"/>
      <c r="AB84" s="79"/>
      <c r="AC84" s="62"/>
      <c r="AD84" s="74"/>
      <c r="AE84" s="74"/>
      <c r="AF84" s="75"/>
      <c r="AG84" s="107"/>
    </row>
    <row r="85" spans="1:33" ht="24.6" thickTop="1" thickBot="1" x14ac:dyDescent="0.5">
      <c r="I85" s="21" t="s">
        <v>481</v>
      </c>
      <c r="J85" s="8"/>
      <c r="K85" s="9"/>
      <c r="L85" s="9"/>
      <c r="M85" s="22"/>
      <c r="N85" s="22"/>
      <c r="O85" s="22"/>
      <c r="P85" s="182"/>
      <c r="Q85" s="121" t="s">
        <v>1225</v>
      </c>
      <c r="R85" s="98"/>
      <c r="S85" s="125" t="s">
        <v>1236</v>
      </c>
      <c r="T85" s="126"/>
      <c r="U85" s="45"/>
      <c r="V85" s="45"/>
      <c r="W85" s="45"/>
      <c r="X85" s="45"/>
      <c r="Y85" s="60"/>
      <c r="Z85" s="79"/>
      <c r="AA85" s="79"/>
      <c r="AB85" s="79"/>
      <c r="AC85" s="60"/>
      <c r="AD85" s="72"/>
      <c r="AE85" s="72"/>
      <c r="AF85" s="73"/>
      <c r="AG85" s="110"/>
    </row>
    <row r="86" spans="1:33" ht="24.6" thickTop="1" thickBot="1" x14ac:dyDescent="0.5">
      <c r="A86" t="s">
        <v>1032</v>
      </c>
      <c r="B86" t="s">
        <v>1032</v>
      </c>
      <c r="I86" s="21"/>
      <c r="J86" s="11"/>
      <c r="K86" s="12"/>
      <c r="L86" s="12"/>
      <c r="M86" s="22"/>
      <c r="N86" s="22"/>
      <c r="O86" s="22"/>
      <c r="P86" s="182"/>
      <c r="Q86" s="120"/>
      <c r="R86" s="97"/>
      <c r="S86" s="118"/>
      <c r="T86" s="44" t="str">
        <f>IF(S86="", "", IFERROR(IF(VLOOKUP(S86, 'GEP Lookup'!B:D, 3, FALSE)="Natural Sciences Foundation", INDEX('GEP Lookup'!$C$2:$C$189, MATCH(S86, 'GEP Lookup'!$B$2:$B$189, 0)), "Course Not Eligible for this Foundation"), "Course Not Eligible for this Foundation"))</f>
        <v/>
      </c>
      <c r="U86" s="45"/>
      <c r="V86" s="45"/>
      <c r="W86" s="45"/>
      <c r="X86" s="45"/>
      <c r="Y86" s="62" t="str">
        <f>IF(AND(S86&lt;&gt;"", T86&lt;&gt;"Course Not Eligible for this Foundation"), "YES", "")</f>
        <v/>
      </c>
      <c r="Z86" s="79"/>
      <c r="AA86" s="79"/>
      <c r="AB86" s="79"/>
      <c r="AC86" s="62"/>
      <c r="AD86" s="74"/>
      <c r="AE86" s="74"/>
      <c r="AF86" s="75"/>
      <c r="AG86" s="107"/>
    </row>
    <row r="87" spans="1:33" ht="19.2" thickTop="1" thickBot="1" x14ac:dyDescent="0.4">
      <c r="A87" t="s">
        <v>1032</v>
      </c>
      <c r="B87" t="s">
        <v>1032</v>
      </c>
      <c r="I87" s="10"/>
      <c r="J87" s="11"/>
      <c r="K87" s="12"/>
      <c r="L87" s="12"/>
      <c r="M87" s="22"/>
      <c r="N87" s="22"/>
      <c r="O87" s="22"/>
      <c r="P87" s="182"/>
      <c r="Q87" s="121" t="s">
        <v>1225</v>
      </c>
      <c r="R87" s="100"/>
      <c r="S87" s="49" t="s">
        <v>1201</v>
      </c>
      <c r="T87" s="49"/>
      <c r="U87" s="49"/>
      <c r="V87" s="49"/>
      <c r="W87" s="49"/>
      <c r="X87" s="49"/>
      <c r="Y87" s="58">
        <f>IF(COUNTA(S89:S90)=2,"SATISFIED",2-COUNTA(S89:S90))</f>
        <v>2</v>
      </c>
      <c r="Z87" s="58"/>
      <c r="AA87" s="58"/>
      <c r="AB87" s="58"/>
      <c r="AC87" s="58"/>
      <c r="AD87" s="65" t="s">
        <v>1197</v>
      </c>
      <c r="AE87" s="52"/>
      <c r="AF87" s="51"/>
      <c r="AG87" s="53"/>
    </row>
    <row r="88" spans="1:33" ht="19.2" thickTop="1" thickBot="1" x14ac:dyDescent="0.35">
      <c r="A88" t="s">
        <v>1032</v>
      </c>
      <c r="B88" t="s">
        <v>1032</v>
      </c>
      <c r="I88" s="172" t="s">
        <v>0</v>
      </c>
      <c r="J88" s="173" t="s">
        <v>428</v>
      </c>
      <c r="K88" s="13" t="s">
        <v>429</v>
      </c>
      <c r="L88" s="24" t="s">
        <v>710</v>
      </c>
      <c r="M88" s="24"/>
      <c r="N88" s="24"/>
      <c r="O88" s="25"/>
      <c r="P88" s="182"/>
      <c r="Q88" s="120"/>
      <c r="R88" s="99"/>
      <c r="S88" s="135" t="s">
        <v>1200</v>
      </c>
      <c r="T88" s="136"/>
      <c r="U88" s="137"/>
      <c r="V88" s="137"/>
      <c r="W88" s="137"/>
      <c r="X88" s="137"/>
      <c r="Y88" s="138"/>
      <c r="Z88" s="138"/>
      <c r="AA88" s="138"/>
      <c r="AB88" s="138"/>
      <c r="AC88" s="138"/>
      <c r="AD88" s="139"/>
      <c r="AE88" s="140"/>
      <c r="AF88" s="141"/>
      <c r="AG88" s="142"/>
    </row>
    <row r="89" spans="1:33" ht="15.6" thickTop="1" thickBot="1" x14ac:dyDescent="0.35">
      <c r="A89" t="s">
        <v>1032</v>
      </c>
      <c r="B89" t="s">
        <v>1032</v>
      </c>
      <c r="I89" s="174"/>
      <c r="J89" s="175" t="s">
        <v>1032</v>
      </c>
      <c r="K89" t="str" cm="1">
        <f t="array" ref="K89">IF(AND(I89&lt;&gt;"", J89&lt;&gt;""), _xlfn.XLOOKUP(I89&amp;J89, DANTES!B$1:B$69&amp;DANTES!C$1:C$69, DANTES!D$1:D$69, "Not Equivalent to Any Course", 0, 1), "")</f>
        <v/>
      </c>
      <c r="L89" s="34" t="str">
        <f>IF(I89&lt;&gt;"", _xlfn.XLOOKUP(K89, 'GEP Lookup'!B$1:B$189, 'GEP Lookup'!D$1:D$189, "No GEP Equivalent", 0, 1), "")</f>
        <v/>
      </c>
      <c r="M89" s="35" t="str">
        <f>_xlfn.XLOOKUP($K89,'GEP Lookup'!$B$1:$B$189,'GEP Lookup'!E$1:E$189," ",0,1)&amp;""</f>
        <v xml:space="preserve"> </v>
      </c>
      <c r="N89" s="35" t="str">
        <f>_xlfn.XLOOKUP($K89,'GEP Lookup'!$B$1:$B$189,'GEP Lookup'!F$1:F$189," ",0,1)&amp;""</f>
        <v xml:space="preserve"> </v>
      </c>
      <c r="O89" s="36" t="str">
        <f>_xlfn.XLOOKUP($K89,'GEP Lookup'!$B:$B,'GEP Lookup'!G:G," ",0,1)&amp;""</f>
        <v xml:space="preserve"> </v>
      </c>
      <c r="P89" s="182"/>
      <c r="Q89" s="120"/>
      <c r="R89" s="98" t="s">
        <v>1037</v>
      </c>
      <c r="S89" s="119"/>
      <c r="T89" s="47" t="str">
        <f>_xlfn.XLOOKUP(S89,'GEP Lookup'!B2:B189,'GEP Lookup'!C2:C189," ",0,1)&amp;""</f>
        <v xml:space="preserve"> </v>
      </c>
      <c r="U89" s="45"/>
      <c r="V89" s="45"/>
      <c r="W89" s="45"/>
      <c r="X89" s="45"/>
      <c r="Y89" s="112"/>
      <c r="Z89" s="112"/>
      <c r="AA89" s="112"/>
      <c r="AB89" s="112"/>
      <c r="AC89" s="112"/>
      <c r="AD89" s="112"/>
      <c r="AE89" s="112"/>
      <c r="AF89" s="113"/>
      <c r="AG89" s="107"/>
    </row>
    <row r="90" spans="1:33" ht="15.6" thickTop="1" thickBot="1" x14ac:dyDescent="0.35">
      <c r="A90" t="s">
        <v>1032</v>
      </c>
      <c r="B90" t="s">
        <v>1032</v>
      </c>
      <c r="I90" s="168"/>
      <c r="J90" s="169"/>
      <c r="K90" s="14" t="str" cm="1">
        <f t="array" ref="K90">IF(AND(I90&lt;&gt;"", J90&lt;&gt;""), _xlfn.XLOOKUP(I90&amp;J90, DANTES!B$1:B$69&amp;DANTES!C$1:C$69, DANTES!D$1:D$69, "Not Equivalent to Any Course", 0, 1), "")</f>
        <v/>
      </c>
      <c r="L90" s="37" t="str">
        <f>IF(I90&lt;&gt;"", _xlfn.XLOOKUP(K90, 'GEP Lookup'!B$1:B$189, 'GEP Lookup'!D$1:D$189, "No GEP Equivalent", 0, 1), "")</f>
        <v/>
      </c>
      <c r="M90" s="37" t="str">
        <f>_xlfn.XLOOKUP($K90,'GEP Lookup'!$B$1:$B$189,'GEP Lookup'!E$1:E$189," ",0,1)&amp;""</f>
        <v xml:space="preserve"> </v>
      </c>
      <c r="N90" s="37" t="str">
        <f>_xlfn.XLOOKUP($K90,'GEP Lookup'!$B$1:$B$189,'GEP Lookup'!F$1:F$189," ",0,1)&amp;""</f>
        <v xml:space="preserve"> </v>
      </c>
      <c r="O90" s="38" t="str">
        <f>_xlfn.XLOOKUP($K90,'GEP Lookup'!$B:$B,'GEP Lookup'!G:G," ",0,1)&amp;""</f>
        <v xml:space="preserve"> </v>
      </c>
      <c r="P90" s="182"/>
      <c r="Q90" s="121" t="s">
        <v>1225</v>
      </c>
      <c r="R90" s="101" t="s">
        <v>1037</v>
      </c>
      <c r="S90" s="118"/>
      <c r="T90" s="102" t="str">
        <f>_xlfn.XLOOKUP(S90,'GEP Lookup'!B2:B189,'GEP Lookup'!C2:C189," ",0,1)&amp;""</f>
        <v xml:space="preserve"> </v>
      </c>
      <c r="U90" s="103"/>
      <c r="V90" s="103"/>
      <c r="W90" s="103"/>
      <c r="X90" s="103"/>
      <c r="Y90" s="114"/>
      <c r="Z90" s="114"/>
      <c r="AA90" s="114"/>
      <c r="AB90" s="114"/>
      <c r="AC90" s="114"/>
      <c r="AD90" s="114"/>
      <c r="AE90" s="112"/>
      <c r="AF90" s="115"/>
      <c r="AG90" s="111"/>
    </row>
    <row r="91" spans="1:33" ht="15" thickTop="1" x14ac:dyDescent="0.3">
      <c r="A91" t="s">
        <v>1032</v>
      </c>
      <c r="B91" t="s">
        <v>1032</v>
      </c>
      <c r="I91" s="166"/>
      <c r="J91" s="167" t="s">
        <v>1032</v>
      </c>
      <c r="K91" s="7" t="str" cm="1">
        <f t="array" ref="K91">IF(AND(I91&lt;&gt;"", J91&lt;&gt;""), _xlfn.XLOOKUP(I91&amp;J91, DANTES!B$1:B$69&amp;DANTES!C$1:C$69, DANTES!D$1:D$69, "Not Equivalent to Any Course", 0, 1), "")</f>
        <v/>
      </c>
      <c r="L91" s="34" t="str">
        <f>IF(I91&lt;&gt;"", _xlfn.XLOOKUP(K91, 'GEP Lookup'!B$1:B$189, 'GEP Lookup'!D$1:D$189, "No GEP Equivalent", 0, 1), "")</f>
        <v/>
      </c>
      <c r="M91" s="34" t="str">
        <f>_xlfn.XLOOKUP($K91,'GEP Lookup'!$B$1:$B$189,'GEP Lookup'!E$1:E$189," ",0,1)&amp;""</f>
        <v xml:space="preserve"> </v>
      </c>
      <c r="N91" s="34" t="str">
        <f>_xlfn.XLOOKUP($K91,'GEP Lookup'!$B$1:$B$189,'GEP Lookup'!F$1:F$189," ",0,1)&amp;""</f>
        <v xml:space="preserve"> </v>
      </c>
      <c r="O91" s="39" t="str">
        <f>_xlfn.XLOOKUP($K91,'GEP Lookup'!$B:$B,'GEP Lookup'!G:G," ",0,1)&amp;""</f>
        <v xml:space="preserve"> </v>
      </c>
      <c r="P91" s="182"/>
      <c r="Q91" s="121" t="s">
        <v>1225</v>
      </c>
    </row>
    <row r="92" spans="1:33" x14ac:dyDescent="0.3">
      <c r="I92" s="168"/>
      <c r="J92" s="169" t="s">
        <v>1032</v>
      </c>
      <c r="K92" s="14" t="str" cm="1">
        <f t="array" ref="K92">IF(AND(I92&lt;&gt;"", J92&lt;&gt;""), _xlfn.XLOOKUP(I92&amp;J92, DANTES!B$1:B$69&amp;DANTES!C$1:C$69, DANTES!D$1:D$69, "Not Equivalent to Any Course", 0, 1), "")</f>
        <v/>
      </c>
      <c r="L92" s="37" t="str">
        <f>IF(I92&lt;&gt;"", _xlfn.XLOOKUP(K92, 'GEP Lookup'!B$1:B$189, 'GEP Lookup'!D$1:D$189, "No GEP Equivalent", 0, 1), "")</f>
        <v/>
      </c>
      <c r="M92" s="37" t="str">
        <f>_xlfn.XLOOKUP($K92,'GEP Lookup'!$B$1:$B$189,'GEP Lookup'!E$1:E$189," ",0,1)&amp;""</f>
        <v xml:space="preserve"> </v>
      </c>
      <c r="N92" s="37" t="str">
        <f>_xlfn.XLOOKUP($K92,'GEP Lookup'!$B$1:$B$189,'GEP Lookup'!F$1:F$189," ",0,1)&amp;""</f>
        <v xml:space="preserve"> </v>
      </c>
      <c r="O92" s="38" t="str">
        <f>_xlfn.XLOOKUP($K92,'GEP Lookup'!$B:$B,'GEP Lookup'!G:G," ",0,1)&amp;""</f>
        <v xml:space="preserve"> </v>
      </c>
      <c r="S92" s="80"/>
    </row>
    <row r="93" spans="1:33" x14ac:dyDescent="0.3">
      <c r="I93" s="166"/>
      <c r="J93" s="167" t="s">
        <v>1032</v>
      </c>
      <c r="K93" s="7" t="str" cm="1">
        <f t="array" ref="K93">IF(AND(I93&lt;&gt;"", J93&lt;&gt;""), _xlfn.XLOOKUP(I93&amp;J93, DANTES!B$1:B$69&amp;DANTES!C$1:C$69, DANTES!D$1:D$69, "Not Equivalent to Any Course", 0, 1), "")</f>
        <v/>
      </c>
      <c r="L93" s="34" t="str">
        <f>IF(I93&lt;&gt;"", _xlfn.XLOOKUP(K93, 'GEP Lookup'!B$1:B$189, 'GEP Lookup'!D$1:D$189, "No GEP Equivalent", 0, 1), "")</f>
        <v/>
      </c>
      <c r="M93" s="34" t="str">
        <f>_xlfn.XLOOKUP($K93,'GEP Lookup'!$B$1:$B$189,'GEP Lookup'!E$1:E$189," ",0,1)&amp;""</f>
        <v xml:space="preserve"> </v>
      </c>
      <c r="N93" s="34" t="str">
        <f>_xlfn.XLOOKUP($K93,'GEP Lookup'!$B$1:$B$189,'GEP Lookup'!F$1:F$189," ",0,1)&amp;""</f>
        <v xml:space="preserve"> </v>
      </c>
      <c r="O93" s="39" t="str">
        <f>_xlfn.XLOOKUP($K93,'GEP Lookup'!$B:$B,'GEP Lookup'!G:G," ",0,1)&amp;""</f>
        <v xml:space="preserve"> </v>
      </c>
    </row>
    <row r="94" spans="1:33" ht="15" thickBot="1" x14ac:dyDescent="0.35">
      <c r="I94" s="170"/>
      <c r="J94" s="171" t="s">
        <v>1032</v>
      </c>
      <c r="K94" s="15" t="str" cm="1">
        <f t="array" ref="K94">IF(AND(I94&lt;&gt;"", J94&lt;&gt;""), _xlfn.XLOOKUP(I94&amp;J94, DANTES!B$1:B$69&amp;DANTES!C$1:C$69, DANTES!D$1:D$69, "Not Equivalent to Any Course", 0, 1), "")</f>
        <v/>
      </c>
      <c r="L94" s="40" t="str">
        <f>IF(I94&lt;&gt;"", _xlfn.XLOOKUP(K94, 'GEP Lookup'!B$1:B$189, 'GEP Lookup'!D$1:D$189, "No GEP Equivalent", 0, 1), "")</f>
        <v/>
      </c>
      <c r="M94" s="40" t="str">
        <f>_xlfn.XLOOKUP($K94,'GEP Lookup'!$B$1:$B$189,'GEP Lookup'!E$1:E$189," ",0,1)&amp;""</f>
        <v xml:space="preserve"> </v>
      </c>
      <c r="N94" s="40" t="str">
        <f>_xlfn.XLOOKUP($K94,'GEP Lookup'!$B$1:$B$189,'GEP Lookup'!F$1:F$189," ",0,1)&amp;""</f>
        <v xml:space="preserve"> </v>
      </c>
      <c r="O94" s="41" t="str">
        <f>_xlfn.XLOOKUP($K94,'GEP Lookup'!$B:$B,'GEP Lookup'!G:G," ",0,1)&amp;""</f>
        <v xml:space="preserve"> </v>
      </c>
    </row>
    <row r="95" spans="1:33" x14ac:dyDescent="0.3">
      <c r="K95" s="149"/>
      <c r="L95" s="149"/>
      <c r="M95" s="20"/>
      <c r="N95" s="20"/>
      <c r="O95" s="20"/>
    </row>
    <row r="96" spans="1:33" x14ac:dyDescent="0.3">
      <c r="I96" s="150" t="s">
        <v>487</v>
      </c>
      <c r="J96" s="150"/>
      <c r="K96" s="150"/>
      <c r="L96" s="150"/>
      <c r="M96" s="19"/>
      <c r="N96" s="19"/>
      <c r="O96" s="19"/>
    </row>
    <row r="99" spans="9:15" ht="15" thickBot="1" x14ac:dyDescent="0.35"/>
    <row r="100" spans="9:15" ht="23.4" x14ac:dyDescent="0.45">
      <c r="I100" s="21" t="s">
        <v>729</v>
      </c>
      <c r="J100" s="8"/>
      <c r="K100" s="9"/>
      <c r="L100" s="9"/>
      <c r="M100" s="22"/>
      <c r="N100" s="22"/>
      <c r="O100" s="22"/>
    </row>
    <row r="101" spans="9:15" x14ac:dyDescent="0.3">
      <c r="I101" s="10"/>
      <c r="J101" s="11"/>
      <c r="K101" s="12"/>
      <c r="L101" s="12"/>
      <c r="M101" s="22"/>
      <c r="N101" s="22"/>
      <c r="O101" s="22"/>
    </row>
    <row r="102" spans="9:15" x14ac:dyDescent="0.3">
      <c r="I102" s="10"/>
      <c r="J102" s="11"/>
      <c r="K102" s="12"/>
      <c r="L102" s="12"/>
      <c r="M102" s="22"/>
      <c r="N102" s="22"/>
      <c r="O102" s="22"/>
    </row>
    <row r="103" spans="9:15" ht="15" thickBot="1" x14ac:dyDescent="0.35">
      <c r="I103" s="172" t="s">
        <v>493</v>
      </c>
      <c r="J103" s="173" t="s">
        <v>428</v>
      </c>
      <c r="K103" s="13" t="s">
        <v>1029</v>
      </c>
      <c r="L103" s="24" t="s">
        <v>710</v>
      </c>
      <c r="M103" s="24"/>
      <c r="N103" s="24"/>
      <c r="O103" s="25"/>
    </row>
    <row r="104" spans="9:15" x14ac:dyDescent="0.3">
      <c r="I104" s="174"/>
      <c r="J104" s="175"/>
      <c r="K104" s="7" t="str" cm="1">
        <f t="array" ref="K104">IF(AND(I104&lt;&gt;"", J104&lt;&gt;""), _xlfn.XLOOKUP(I104&amp;J104, DE!B$1:B$158&amp;DE!D$1:D$158, DE!E$1:E$158, "Not Equivalent to Any Course", 0, 1), "")</f>
        <v/>
      </c>
      <c r="L104" s="34" t="str">
        <f>IF(I104&lt;&gt;"", _xlfn.XLOOKUP(K104, 'GEP Lookup'!B$1:B$189, 'GEP Lookup'!D$1:D$189, "No GEP Equivalent", 0, 1), "")</f>
        <v/>
      </c>
      <c r="M104" s="35" t="str">
        <f>_xlfn.XLOOKUP($K104,'GEP Lookup'!$B$1:$B$189,'GEP Lookup'!E$1:E$189," ",0,1)&amp;""</f>
        <v xml:space="preserve"> </v>
      </c>
      <c r="N104" s="35" t="str">
        <f>_xlfn.XLOOKUP($K104,'GEP Lookup'!$B$1:$B$189,'GEP Lookup'!F$1:F$189," ",0,1)&amp;""</f>
        <v xml:space="preserve"> </v>
      </c>
      <c r="O104" s="36" t="str">
        <f>_xlfn.XLOOKUP($K104,'GEP Lookup'!$B:$B,'GEP Lookup'!G:G," ",0,1)&amp;""</f>
        <v xml:space="preserve"> </v>
      </c>
    </row>
    <row r="105" spans="9:15" x14ac:dyDescent="0.3">
      <c r="I105" s="168"/>
      <c r="J105" s="169"/>
      <c r="K105" s="14" t="str" cm="1">
        <f t="array" ref="K105">IF(AND(I105&lt;&gt;"", J105&lt;&gt;""), _xlfn.XLOOKUP(I105&amp;J105, DE!B$1:B$158&amp;DE!D$1:D$158, DE!E$1:E$158, "Not Equivalent to Any Course", 0, 1), "")</f>
        <v/>
      </c>
      <c r="L105" s="37" t="str">
        <f>IF(I105&lt;&gt;"", _xlfn.XLOOKUP(K105, 'GEP Lookup'!B$1:B$189, 'GEP Lookup'!D$1:D$189, "No GEP Equivalent", 0, 1), "")</f>
        <v/>
      </c>
      <c r="M105" s="37" t="str">
        <f>_xlfn.XLOOKUP($K105,'GEP Lookup'!$B$1:$B$189,'GEP Lookup'!E$1:E$189," ",0,1)&amp;""</f>
        <v xml:space="preserve"> </v>
      </c>
      <c r="N105" s="37" t="str">
        <f>_xlfn.XLOOKUP($K105,'GEP Lookup'!$B$1:$B$189,'GEP Lookup'!F$1:F$189," ",0,1)&amp;""</f>
        <v xml:space="preserve"> </v>
      </c>
      <c r="O105" s="38" t="str">
        <f>_xlfn.XLOOKUP($K105,'GEP Lookup'!$B:$B,'GEP Lookup'!G:G," ",0,1)&amp;""</f>
        <v xml:space="preserve"> </v>
      </c>
    </row>
    <row r="106" spans="9:15" x14ac:dyDescent="0.3">
      <c r="I106" s="166"/>
      <c r="J106" s="167"/>
      <c r="K106" s="7" t="str" cm="1">
        <f t="array" ref="K106">IF(AND(I106&lt;&gt;"", J106&lt;&gt;""), _xlfn.XLOOKUP(I106&amp;J106, DE!B$1:B$158&amp;DE!D$1:D$158, DE!E$1:E$158, "Not Equivalent to Any Course", 0, 1), "")</f>
        <v/>
      </c>
      <c r="L106" s="34" t="str">
        <f>IF(I106&lt;&gt;"", _xlfn.XLOOKUP(K106, 'GEP Lookup'!B$1:B$189, 'GEP Lookup'!D$1:D$189, "No GEP Equivalent", 0, 1), "")</f>
        <v/>
      </c>
      <c r="M106" s="34" t="str">
        <f>_xlfn.XLOOKUP($K106,'GEP Lookup'!$B$1:$B$189,'GEP Lookup'!E$1:E$189," ",0,1)&amp;""</f>
        <v xml:space="preserve"> </v>
      </c>
      <c r="N106" s="34" t="str">
        <f>_xlfn.XLOOKUP($K106,'GEP Lookup'!$B$1:$B$189,'GEP Lookup'!F$1:F$189," ",0,1)&amp;""</f>
        <v xml:space="preserve"> </v>
      </c>
      <c r="O106" s="39" t="str">
        <f>_xlfn.XLOOKUP($K106,'GEP Lookup'!$B:$B,'GEP Lookup'!G:G," ",0,1)&amp;""</f>
        <v xml:space="preserve"> </v>
      </c>
    </row>
    <row r="107" spans="9:15" x14ac:dyDescent="0.3">
      <c r="I107" s="168"/>
      <c r="J107" s="169" t="s">
        <v>1032</v>
      </c>
      <c r="K107" s="14" t="str" cm="1">
        <f t="array" ref="K107">IF(AND(I107&lt;&gt;"", J107&lt;&gt;""), _xlfn.XLOOKUP(I107&amp;J107, DE!B$1:B$158&amp;DE!D$1:D$158, DE!E$1:E$158, "Not Equivalent to Any Course", 0, 1), "")</f>
        <v/>
      </c>
      <c r="L107" s="37" t="str">
        <f>IF(I107&lt;&gt;"", _xlfn.XLOOKUP(K107, 'GEP Lookup'!B$1:B$189, 'GEP Lookup'!D$1:D$189, "No GEP Equivalent", 0, 1), "")</f>
        <v/>
      </c>
      <c r="M107" s="37" t="str">
        <f>_xlfn.XLOOKUP($K107,'GEP Lookup'!$B$1:$B$189,'GEP Lookup'!E$1:E$189," ",0,1)&amp;""</f>
        <v xml:space="preserve"> </v>
      </c>
      <c r="N107" s="37" t="str">
        <f>_xlfn.XLOOKUP($K107,'GEP Lookup'!$B$1:$B$189,'GEP Lookup'!F$1:F$189," ",0,1)&amp;""</f>
        <v xml:space="preserve"> </v>
      </c>
      <c r="O107" s="38" t="str">
        <f>_xlfn.XLOOKUP($K107,'GEP Lookup'!$B:$B,'GEP Lookup'!G:G," ",0,1)&amp;""</f>
        <v xml:space="preserve"> </v>
      </c>
    </row>
    <row r="108" spans="9:15" x14ac:dyDescent="0.3">
      <c r="I108" s="166"/>
      <c r="J108" s="167"/>
      <c r="K108" s="7" t="str" cm="1">
        <f t="array" ref="K108">IF(AND(I108&lt;&gt;"", J108&lt;&gt;""), _xlfn.XLOOKUP(I108&amp;J108, DE!B$1:B$158&amp;DE!D$1:D$158, DE!E$1:E$158, "Not Equivalent to Any Course", 0, 1), "")</f>
        <v/>
      </c>
      <c r="L108" s="34" t="str">
        <f>IF(I108&lt;&gt;"", _xlfn.XLOOKUP(K108, 'GEP Lookup'!B$1:B$189, 'GEP Lookup'!D$1:D$189, "No GEP Equivalent", 0, 1), "")</f>
        <v/>
      </c>
      <c r="M108" s="34" t="str">
        <f>_xlfn.XLOOKUP($K108,'GEP Lookup'!$B$1:$B$189,'GEP Lookup'!E$1:E$189," ",0,1)&amp;""</f>
        <v xml:space="preserve"> </v>
      </c>
      <c r="N108" s="34" t="str">
        <f>_xlfn.XLOOKUP($K108,'GEP Lookup'!$B$1:$B$189,'GEP Lookup'!F$1:F$189," ",0,1)&amp;""</f>
        <v xml:space="preserve"> </v>
      </c>
      <c r="O108" s="39" t="str">
        <f>_xlfn.XLOOKUP($K108,'GEP Lookup'!$B:$B,'GEP Lookup'!G:G," ",0,1)&amp;""</f>
        <v xml:space="preserve"> </v>
      </c>
    </row>
    <row r="109" spans="9:15" ht="15" thickBot="1" x14ac:dyDescent="0.35">
      <c r="I109" s="170"/>
      <c r="J109" s="171" t="s">
        <v>1032</v>
      </c>
      <c r="K109" s="15" t="str" cm="1">
        <f t="array" ref="K109">IF(AND(I109&lt;&gt;"", J109&lt;&gt;""), _xlfn.XLOOKUP(I109&amp;J109, DE!B$1:B$158&amp;DE!D$1:D$158, DE!E$1:E$158, "Not Equivalent to Any Course", 0, 1), "")</f>
        <v/>
      </c>
      <c r="L109" s="40" t="str">
        <f>IF(I109&lt;&gt;"", _xlfn.XLOOKUP(K109, 'GEP Lookup'!B$1:B$189, 'GEP Lookup'!D$1:D$189, "No GEP Equivalent", 0, 1), "")</f>
        <v/>
      </c>
      <c r="M109" s="40" t="str">
        <f>_xlfn.XLOOKUP($K109,'GEP Lookup'!$B$1:$B$189,'GEP Lookup'!E$1:E$189," ",0,1)&amp;""</f>
        <v xml:space="preserve"> </v>
      </c>
      <c r="N109" s="40" t="str">
        <f>_xlfn.XLOOKUP($K109,'GEP Lookup'!$B$1:$B$189,'GEP Lookup'!F$1:F$189," ",0,1)&amp;""</f>
        <v xml:space="preserve"> </v>
      </c>
      <c r="O109" s="41" t="str">
        <f>_xlfn.XLOOKUP($K109,'GEP Lookup'!$B:$B,'GEP Lookup'!G:G," ",0,1)&amp;""</f>
        <v xml:space="preserve"> </v>
      </c>
    </row>
    <row r="110" spans="9:15" x14ac:dyDescent="0.3">
      <c r="I110" t="s">
        <v>1030</v>
      </c>
      <c r="M110" s="2"/>
      <c r="N110" s="2"/>
      <c r="O110" s="2"/>
    </row>
    <row r="111" spans="9:15" x14ac:dyDescent="0.3">
      <c r="I111" t="s">
        <v>1031</v>
      </c>
      <c r="M111" s="2"/>
      <c r="N111" s="2"/>
      <c r="O111" s="2"/>
    </row>
    <row r="112" spans="9:15" x14ac:dyDescent="0.3">
      <c r="I112" s="2"/>
      <c r="J112" s="2"/>
      <c r="K112" s="2"/>
      <c r="L112" s="2"/>
      <c r="M112" s="2"/>
      <c r="N112" s="2"/>
      <c r="O112" s="2"/>
    </row>
    <row r="113" spans="9:11" ht="15" thickBot="1" x14ac:dyDescent="0.35">
      <c r="I113" s="20"/>
      <c r="J113" s="20"/>
      <c r="K113" s="20"/>
    </row>
    <row r="114" spans="9:11" ht="23.4" x14ac:dyDescent="0.45">
      <c r="I114" s="143" t="s">
        <v>1237</v>
      </c>
      <c r="J114" s="144"/>
      <c r="K114" s="145"/>
    </row>
    <row r="115" spans="9:11" x14ac:dyDescent="0.3">
      <c r="I115" s="146" t="s">
        <v>1238</v>
      </c>
      <c r="J115" s="147"/>
      <c r="K115" s="148"/>
    </row>
    <row r="116" spans="9:11" x14ac:dyDescent="0.3">
      <c r="I116" s="146" t="s">
        <v>1251</v>
      </c>
      <c r="J116" s="147"/>
      <c r="K116" s="148"/>
    </row>
    <row r="117" spans="9:11" ht="15" thickBot="1" x14ac:dyDescent="0.35">
      <c r="I117" s="172" t="s">
        <v>1240</v>
      </c>
      <c r="J117" s="173" t="s">
        <v>428</v>
      </c>
      <c r="K117" s="176" t="s">
        <v>1239</v>
      </c>
    </row>
    <row r="118" spans="9:11" x14ac:dyDescent="0.3">
      <c r="I118" s="174"/>
      <c r="J118" s="177"/>
      <c r="K118" s="175"/>
    </row>
    <row r="119" spans="9:11" x14ac:dyDescent="0.3">
      <c r="I119" s="168"/>
      <c r="J119" s="117"/>
      <c r="K119" s="169"/>
    </row>
    <row r="120" spans="9:11" x14ac:dyDescent="0.3">
      <c r="I120" s="166"/>
      <c r="J120" s="116"/>
      <c r="K120" s="167"/>
    </row>
    <row r="121" spans="9:11" x14ac:dyDescent="0.3">
      <c r="I121" s="168"/>
      <c r="J121" s="117" t="s">
        <v>1032</v>
      </c>
      <c r="K121" s="169"/>
    </row>
    <row r="122" spans="9:11" x14ac:dyDescent="0.3">
      <c r="I122" s="166"/>
      <c r="J122" s="116"/>
      <c r="K122" s="167"/>
    </row>
    <row r="123" spans="9:11" x14ac:dyDescent="0.3">
      <c r="I123" s="168"/>
      <c r="J123" s="117" t="s">
        <v>1032</v>
      </c>
      <c r="K123" s="169"/>
    </row>
    <row r="124" spans="9:11" x14ac:dyDescent="0.3">
      <c r="I124" s="166"/>
      <c r="J124" s="116"/>
      <c r="K124" s="167"/>
    </row>
    <row r="125" spans="9:11" x14ac:dyDescent="0.3">
      <c r="I125" s="168"/>
      <c r="J125" s="117" t="s">
        <v>1032</v>
      </c>
      <c r="K125" s="169"/>
    </row>
    <row r="126" spans="9:11" x14ac:dyDescent="0.3">
      <c r="I126" s="166"/>
      <c r="J126" s="116" t="s">
        <v>1032</v>
      </c>
      <c r="K126" s="167"/>
    </row>
    <row r="127" spans="9:11" x14ac:dyDescent="0.3">
      <c r="I127" s="168"/>
      <c r="J127" s="117" t="s">
        <v>1032</v>
      </c>
      <c r="K127" s="169"/>
    </row>
    <row r="128" spans="9:11" x14ac:dyDescent="0.3">
      <c r="I128" s="166"/>
      <c r="J128" s="116"/>
      <c r="K128" s="167"/>
    </row>
    <row r="129" spans="9:11" x14ac:dyDescent="0.3">
      <c r="I129" s="168"/>
      <c r="J129" s="117" t="s">
        <v>1032</v>
      </c>
      <c r="K129" s="169"/>
    </row>
    <row r="130" spans="9:11" x14ac:dyDescent="0.3">
      <c r="I130" s="166"/>
      <c r="J130" s="116"/>
      <c r="K130" s="167"/>
    </row>
    <row r="131" spans="9:11" x14ac:dyDescent="0.3">
      <c r="I131" s="168"/>
      <c r="J131" s="117" t="s">
        <v>1032</v>
      </c>
      <c r="K131" s="169"/>
    </row>
    <row r="132" spans="9:11" x14ac:dyDescent="0.3">
      <c r="I132" s="166"/>
      <c r="J132" s="116" t="s">
        <v>1032</v>
      </c>
      <c r="K132" s="167"/>
    </row>
    <row r="133" spans="9:11" x14ac:dyDescent="0.3">
      <c r="I133" s="168"/>
      <c r="J133" s="117" t="s">
        <v>1032</v>
      </c>
      <c r="K133" s="169"/>
    </row>
    <row r="134" spans="9:11" x14ac:dyDescent="0.3">
      <c r="I134" s="166"/>
      <c r="J134" s="116"/>
      <c r="K134" s="167"/>
    </row>
    <row r="135" spans="9:11" x14ac:dyDescent="0.3">
      <c r="I135" s="168"/>
      <c r="J135" s="117" t="s">
        <v>1032</v>
      </c>
      <c r="K135" s="169"/>
    </row>
    <row r="136" spans="9:11" x14ac:dyDescent="0.3">
      <c r="I136" s="166"/>
      <c r="J136" s="116"/>
      <c r="K136" s="167"/>
    </row>
    <row r="137" spans="9:11" x14ac:dyDescent="0.3">
      <c r="I137" s="168"/>
      <c r="J137" s="117" t="s">
        <v>1032</v>
      </c>
      <c r="K137" s="169"/>
    </row>
    <row r="138" spans="9:11" x14ac:dyDescent="0.3">
      <c r="I138" s="166"/>
      <c r="J138" s="116"/>
      <c r="K138" s="167"/>
    </row>
    <row r="139" spans="9:11" x14ac:dyDescent="0.3">
      <c r="I139" s="168"/>
      <c r="J139" s="117" t="s">
        <v>1032</v>
      </c>
      <c r="K139" s="169"/>
    </row>
    <row r="140" spans="9:11" x14ac:dyDescent="0.3">
      <c r="I140" s="166"/>
      <c r="J140" s="116"/>
      <c r="K140" s="167"/>
    </row>
    <row r="141" spans="9:11" x14ac:dyDescent="0.3">
      <c r="I141" s="168"/>
      <c r="J141" s="117" t="s">
        <v>1032</v>
      </c>
      <c r="K141" s="169"/>
    </row>
    <row r="142" spans="9:11" x14ac:dyDescent="0.3">
      <c r="I142" s="166"/>
      <c r="J142" s="116"/>
      <c r="K142" s="167"/>
    </row>
    <row r="143" spans="9:11" x14ac:dyDescent="0.3">
      <c r="I143" s="168"/>
      <c r="J143" s="117" t="s">
        <v>1032</v>
      </c>
      <c r="K143" s="169"/>
    </row>
    <row r="144" spans="9:11" x14ac:dyDescent="0.3">
      <c r="I144" s="166"/>
      <c r="J144" s="116" t="s">
        <v>1032</v>
      </c>
      <c r="K144" s="167"/>
    </row>
    <row r="145" spans="9:11" x14ac:dyDescent="0.3">
      <c r="I145" s="168"/>
      <c r="J145" s="117" t="s">
        <v>1032</v>
      </c>
      <c r="K145" s="169"/>
    </row>
    <row r="146" spans="9:11" x14ac:dyDescent="0.3">
      <c r="I146" s="166"/>
      <c r="J146" s="116"/>
      <c r="K146" s="167"/>
    </row>
    <row r="147" spans="9:11" x14ac:dyDescent="0.3">
      <c r="I147" s="168"/>
      <c r="J147" s="117" t="s">
        <v>1032</v>
      </c>
      <c r="K147" s="169"/>
    </row>
    <row r="148" spans="9:11" x14ac:dyDescent="0.3">
      <c r="I148" s="166"/>
      <c r="J148" s="116"/>
      <c r="K148" s="167"/>
    </row>
    <row r="149" spans="9:11" x14ac:dyDescent="0.3">
      <c r="I149" s="168"/>
      <c r="J149" s="117" t="s">
        <v>1032</v>
      </c>
      <c r="K149" s="169"/>
    </row>
    <row r="150" spans="9:11" x14ac:dyDescent="0.3">
      <c r="I150" s="166"/>
      <c r="J150" s="116" t="s">
        <v>1032</v>
      </c>
      <c r="K150" s="167"/>
    </row>
    <row r="151" spans="9:11" x14ac:dyDescent="0.3">
      <c r="I151" s="168"/>
      <c r="J151" s="117" t="s">
        <v>1032</v>
      </c>
      <c r="K151" s="169"/>
    </row>
    <row r="152" spans="9:11" x14ac:dyDescent="0.3">
      <c r="I152" s="166"/>
      <c r="J152" s="116"/>
      <c r="K152" s="167"/>
    </row>
    <row r="153" spans="9:11" ht="15" thickBot="1" x14ac:dyDescent="0.35">
      <c r="I153" s="170"/>
      <c r="J153" s="178" t="s">
        <v>1032</v>
      </c>
      <c r="K153" s="171"/>
    </row>
  </sheetData>
  <sheetProtection sheet="1" objects="1" scenarios="1" selectLockedCells="1"/>
  <mergeCells count="1">
    <mergeCell ref="P7:P91"/>
  </mergeCells>
  <phoneticPr fontId="2" type="noConversion"/>
  <conditionalFormatting sqref="S89">
    <cfRule type="duplicateValues" dxfId="2" priority="1"/>
  </conditionalFormatting>
  <conditionalFormatting sqref="S89:S90 S86 S84 S54 S52 S19 S17">
    <cfRule type="duplicateValues" dxfId="1" priority="2"/>
  </conditionalFormatting>
  <conditionalFormatting sqref="S11:S86">
    <cfRule type="duplicateValues" dxfId="0" priority="4"/>
  </conditionalFormatting>
  <dataValidations count="1">
    <dataValidation allowBlank="1" showInputMessage="1" showErrorMessage="1" sqref="J118:J153 I119:I123 I125:I129 I131:I135 J110 I137:I141 I143:I147 I149:I153" xr:uid="{11A58845-9FB4-4EFA-8769-DBB882591C02}"/>
  </dataValidations>
  <pageMargins left="0.45" right="0.45" top="0.5" bottom="0.5" header="0.3" footer="0.3"/>
  <pageSetup scale="47" orientation="portrait" r:id="rId1"/>
  <headerFooter>
    <oddFooter>&amp;CFor Questions and Errors:
Mike McKee
CREOL, The College of Optics and Photonics
mmckee@creol.ucf.edu</oddFooter>
  </headerFooter>
  <ignoredErrors>
    <ignoredError sqref="AD17 AE52" formula="1"/>
  </ignoredErrors>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EC9C9895-EEDC-4574-A000-269EC9980CB3}">
          <x14:formula1>
            <xm:f>Lookups!$O$1:$O$8</xm:f>
          </x14:formula1>
          <xm:sqref>J74:J79</xm:sqref>
        </x14:dataValidation>
        <x14:dataValidation type="list" allowBlank="1" showInputMessage="1" showErrorMessage="1" xr:uid="{03B5DCB8-D4C3-47CC-B6DC-0887CE62D5E6}">
          <x14:formula1>
            <xm:f>Lookups!$S$1:$S$4</xm:f>
          </x14:formula1>
          <xm:sqref>J89:J94</xm:sqref>
        </x14:dataValidation>
        <x14:dataValidation type="list" allowBlank="1" showInputMessage="1" showErrorMessage="1" xr:uid="{7AB4C7AD-B73C-446E-B285-1B811E71B9FA}">
          <x14:formula1>
            <xm:f>DE!$D:$D</xm:f>
          </x14:formula1>
          <xm:sqref>J104:J109</xm:sqref>
        </x14:dataValidation>
        <x14:dataValidation type="list" allowBlank="1" showInputMessage="1" showErrorMessage="1" xr:uid="{62A5EA71-51DC-4589-AA9E-A4FD425AD3EA}">
          <x14:formula1>
            <xm:f>Lookups!$N$1:$N$36</xm:f>
          </x14:formula1>
          <xm:sqref>I74:I79</xm:sqref>
        </x14:dataValidation>
        <x14:dataValidation type="list" allowBlank="1" showInputMessage="1" showErrorMessage="1" xr:uid="{43240403-D007-46AC-953D-882489311445}">
          <x14:formula1>
            <xm:f>Lookups!$R$1:$R$35</xm:f>
          </x14:formula1>
          <xm:sqref>I89:I94</xm:sqref>
        </x14:dataValidation>
        <x14:dataValidation type="list" allowBlank="1" showInputMessage="1" showErrorMessage="1" xr:uid="{F3D11B23-AFDC-4418-B3F9-4B8934D60396}">
          <x14:formula1>
            <xm:f>DE!$B$1:$B$158</xm:f>
          </x14:formula1>
          <xm:sqref>I104:I109</xm:sqref>
        </x14:dataValidation>
        <x14:dataValidation type="list" allowBlank="1" showInputMessage="1" showErrorMessage="1" xr:uid="{9752A7F4-8A0E-4F7D-BB02-FA916BD33290}">
          <x14:formula1>
            <xm:f>Helper!$M$1:$M$35</xm:f>
          </x14:formula1>
          <xm:sqref>S52 S54 S84 S86 S17 S19</xm:sqref>
        </x14:dataValidation>
        <x14:dataValidation type="list" allowBlank="1" showInputMessage="1" showErrorMessage="1" xr:uid="{B38A7FF2-CF8B-4E23-8E22-E897CB85CC43}">
          <x14:formula1>
            <xm:f>Lookups!$C$1:$C$7</xm:f>
          </x14:formula1>
          <xm:sqref>J11:J22</xm:sqref>
        </x14:dataValidation>
        <x14:dataValidation type="list" allowBlank="1" showInputMessage="1" showErrorMessage="1" xr:uid="{FF2DAC49-E4E1-47E7-852F-8538436705F6}">
          <x14:formula1>
            <xm:f>Lookups!$B$1:$B$40</xm:f>
          </x14:formula1>
          <xm:sqref>I11:I22</xm:sqref>
        </x14:dataValidation>
        <x14:dataValidation type="list" allowBlank="1" showInputMessage="1" showErrorMessage="1" xr:uid="{136957B5-AD6A-479A-A931-4B13B241DE3C}">
          <x14:formula1>
            <xm:f>Lookups!$G$1:$G$5</xm:f>
          </x14:formula1>
          <xm:sqref>J32:J43</xm:sqref>
        </x14:dataValidation>
        <x14:dataValidation type="list" allowBlank="1" showInputMessage="1" showErrorMessage="1" xr:uid="{CD4CCE32-2A9E-4505-B989-A19202B4F20D}">
          <x14:formula1>
            <xm:f>Lookups!$F$1:$F$50</xm:f>
          </x14:formula1>
          <xm:sqref>I32:I43</xm:sqref>
        </x14:dataValidation>
        <x14:dataValidation type="list" allowBlank="1" showInputMessage="1" showErrorMessage="1" xr:uid="{0E86C8C5-8215-40EC-8555-D900AA637BAC}">
          <x14:formula1>
            <xm:f>Lookups!$K$1:$K$4</xm:f>
          </x14:formula1>
          <xm:sqref>J53:J64</xm:sqref>
        </x14:dataValidation>
        <x14:dataValidation type="list" allowBlank="1" showInputMessage="1" showErrorMessage="1" xr:uid="{F7DFA824-F46D-4C53-B45D-2CF473A740B6}">
          <x14:formula1>
            <xm:f>Lookups!$J$1:$J$68</xm:f>
          </x14:formula1>
          <xm:sqref>I53:I64</xm:sqref>
        </x14:dataValidation>
        <x14:dataValidation type="list" allowBlank="1" showInputMessage="1" showErrorMessage="1" xr:uid="{84FEB3E1-C992-4328-A99D-A2B76298408C}">
          <x14:formula1>
            <xm:f>Helper!$G$3:$G$35</xm:f>
          </x14:formula1>
          <xm:sqref>S89:S90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11C52-568B-4DE6-8282-7FCA3D10D488}">
  <sheetPr codeName="Sheet8">
    <tabColor rgb="FF92D050"/>
  </sheetPr>
  <dimension ref="A1:P158"/>
  <sheetViews>
    <sheetView topLeftCell="A127" workbookViewId="0">
      <selection activeCell="E2" sqref="E2"/>
    </sheetView>
  </sheetViews>
  <sheetFormatPr defaultRowHeight="14.4" x14ac:dyDescent="0.3"/>
  <cols>
    <col min="2" max="2" width="20.109375" bestFit="1" customWidth="1"/>
    <col min="3" max="3" width="56.109375" customWidth="1"/>
    <col min="5" max="5" width="15.5546875" bestFit="1" customWidth="1"/>
    <col min="6" max="6" width="56.109375" customWidth="1"/>
    <col min="7" max="7" width="22.44140625" bestFit="1" customWidth="1"/>
    <col min="8" max="10" width="22.44140625" customWidth="1"/>
    <col min="16" max="16" width="14.109375" style="5" customWidth="1"/>
  </cols>
  <sheetData>
    <row r="1" spans="1:12" x14ac:dyDescent="0.3">
      <c r="A1" s="4" t="s">
        <v>94</v>
      </c>
      <c r="B1" s="4" t="s">
        <v>496</v>
      </c>
      <c r="C1" s="4" t="s">
        <v>1026</v>
      </c>
      <c r="D1" s="4" t="s">
        <v>428</v>
      </c>
      <c r="E1" s="4" t="s">
        <v>431</v>
      </c>
      <c r="F1" s="4" t="s">
        <v>1027</v>
      </c>
      <c r="G1" s="4" t="s">
        <v>1</v>
      </c>
      <c r="H1" s="4" t="s">
        <v>498</v>
      </c>
      <c r="I1" s="4" t="s">
        <v>499</v>
      </c>
      <c r="J1" s="4" t="s">
        <v>625</v>
      </c>
      <c r="K1" s="4" t="s">
        <v>497</v>
      </c>
      <c r="L1" s="4"/>
    </row>
    <row r="2" spans="1:12" x14ac:dyDescent="0.3">
      <c r="A2" t="s">
        <v>495</v>
      </c>
      <c r="B2" t="s">
        <v>500</v>
      </c>
      <c r="C2" t="s">
        <v>880</v>
      </c>
      <c r="D2" t="s">
        <v>1028</v>
      </c>
      <c r="E2" s="5" t="s">
        <v>852</v>
      </c>
      <c r="F2" t="s">
        <v>730</v>
      </c>
      <c r="G2" t="str">
        <f>_xlfn.XLOOKUP(E2,'GEP Lookup'!B:B,'GEP Lookup'!D:D,"",0,1)&amp;""</f>
        <v/>
      </c>
      <c r="H2" t="str">
        <f>_xlfn.XLOOKUP(E2,'GEP Lookup'!B:B,'GEP Lookup'!E:E,"",0,1)&amp;""</f>
        <v/>
      </c>
      <c r="I2" t="str">
        <f>_xlfn.XLOOKUP(E2,'GEP Lookup'!B:B,'GEP Lookup'!F:F,"",0,1)&amp;""</f>
        <v/>
      </c>
      <c r="J2" t="str">
        <f>_xlfn.XLOOKUP(E2,'GEP Lookup'!B:B,'GEP Lookup'!G:G,"",0,1)&amp;""</f>
        <v/>
      </c>
      <c r="K2">
        <v>3</v>
      </c>
    </row>
    <row r="3" spans="1:12" x14ac:dyDescent="0.3">
      <c r="A3" t="s">
        <v>495</v>
      </c>
      <c r="B3" t="s">
        <v>501</v>
      </c>
      <c r="C3" t="s">
        <v>881</v>
      </c>
      <c r="D3" t="s">
        <v>1028</v>
      </c>
      <c r="E3" s="5" t="s">
        <v>853</v>
      </c>
      <c r="F3" t="s">
        <v>731</v>
      </c>
      <c r="G3" t="str">
        <f>_xlfn.XLOOKUP(E3,'GEP Lookup'!B:B,'GEP Lookup'!D:D,"",0,1)&amp;""</f>
        <v/>
      </c>
      <c r="H3" t="str">
        <f>_xlfn.XLOOKUP(E3,'GEP Lookup'!B:B,'GEP Lookup'!E:E,"",0,1)&amp;""</f>
        <v/>
      </c>
      <c r="I3" t="str">
        <f>_xlfn.XLOOKUP(E3,'GEP Lookup'!B:B,'GEP Lookup'!F:F,"",0,1)&amp;""</f>
        <v/>
      </c>
      <c r="J3" t="str">
        <f>_xlfn.XLOOKUP(E3,'GEP Lookup'!B:B,'GEP Lookup'!G:G,"",0,1)&amp;""</f>
        <v/>
      </c>
      <c r="K3">
        <v>3</v>
      </c>
    </row>
    <row r="4" spans="1:12" x14ac:dyDescent="0.3">
      <c r="A4" t="s">
        <v>495</v>
      </c>
      <c r="B4" t="s">
        <v>223</v>
      </c>
      <c r="C4" t="s">
        <v>882</v>
      </c>
      <c r="D4" t="s">
        <v>1028</v>
      </c>
      <c r="E4" s="5" t="s">
        <v>223</v>
      </c>
      <c r="F4" t="s">
        <v>732</v>
      </c>
      <c r="G4" t="str">
        <f>_xlfn.XLOOKUP(E4,'GEP Lookup'!B:B,'GEP Lookup'!D:D,"",0,1)&amp;""</f>
        <v>Social Sciences Foundation</v>
      </c>
      <c r="H4" t="str">
        <f>_xlfn.XLOOKUP(E4,'GEP Lookup'!B:B,'GEP Lookup'!E:E,"",0,1)&amp;""</f>
        <v>State Core</v>
      </c>
      <c r="I4" t="str">
        <f>_xlfn.XLOOKUP(E4,'GEP Lookup'!B:B,'GEP Lookup'!F:F,"",0,1)&amp;""</f>
        <v>State Writing Requirement</v>
      </c>
      <c r="J4" t="str">
        <f>_xlfn.XLOOKUP(E4,'GEP Lookup'!B:B,'GEP Lookup'!G:G,"",0,1)&amp;""</f>
        <v>Civic Literacy</v>
      </c>
      <c r="K4">
        <v>3</v>
      </c>
    </row>
    <row r="5" spans="1:12" x14ac:dyDescent="0.3">
      <c r="A5" t="s">
        <v>495</v>
      </c>
      <c r="B5" t="s">
        <v>141</v>
      </c>
      <c r="C5" t="s">
        <v>883</v>
      </c>
      <c r="D5" t="s">
        <v>1028</v>
      </c>
      <c r="E5" s="5" t="s">
        <v>141</v>
      </c>
      <c r="F5" t="s">
        <v>733</v>
      </c>
      <c r="G5" t="str">
        <f>_xlfn.XLOOKUP(E5,'GEP Lookup'!B:B,'GEP Lookup'!D:D,"",0,1)&amp;""</f>
        <v>Social Sciences Foundation</v>
      </c>
      <c r="H5" t="str">
        <f>_xlfn.XLOOKUP(E5,'GEP Lookup'!B:B,'GEP Lookup'!E:E,"",0,1)&amp;""</f>
        <v>State Core</v>
      </c>
      <c r="I5" t="str">
        <f>_xlfn.XLOOKUP(E5,'GEP Lookup'!B:B,'GEP Lookup'!F:F,"",0,1)&amp;""</f>
        <v>State Writing Requirement</v>
      </c>
      <c r="J5" t="str">
        <f>_xlfn.XLOOKUP(E5,'GEP Lookup'!B:B,'GEP Lookup'!G:G,"",0,1)&amp;""</f>
        <v>Civic Literacy</v>
      </c>
      <c r="K5">
        <v>3</v>
      </c>
    </row>
    <row r="6" spans="1:12" x14ac:dyDescent="0.3">
      <c r="A6" t="s">
        <v>495</v>
      </c>
      <c r="B6" t="s">
        <v>502</v>
      </c>
      <c r="C6" t="s">
        <v>884</v>
      </c>
      <c r="D6" t="s">
        <v>1028</v>
      </c>
      <c r="E6" s="5" t="s">
        <v>223</v>
      </c>
      <c r="F6" t="s">
        <v>732</v>
      </c>
      <c r="G6" t="str">
        <f>_xlfn.XLOOKUP(E6,'GEP Lookup'!B:B,'GEP Lookup'!D:D,"",0,1)&amp;""</f>
        <v>Social Sciences Foundation</v>
      </c>
      <c r="H6" t="str">
        <f>_xlfn.XLOOKUP(E6,'GEP Lookup'!B:B,'GEP Lookup'!E:E,"",0,1)&amp;""</f>
        <v>State Core</v>
      </c>
      <c r="I6" t="str">
        <f>_xlfn.XLOOKUP(E6,'GEP Lookup'!B:B,'GEP Lookup'!F:F,"",0,1)&amp;""</f>
        <v>State Writing Requirement</v>
      </c>
      <c r="J6" t="str">
        <f>_xlfn.XLOOKUP(E6,'GEP Lookup'!B:B,'GEP Lookup'!G:G,"",0,1)&amp;""</f>
        <v>Civic Literacy</v>
      </c>
      <c r="K6">
        <v>3</v>
      </c>
    </row>
    <row r="7" spans="1:12" x14ac:dyDescent="0.3">
      <c r="A7" t="s">
        <v>495</v>
      </c>
      <c r="B7" t="s">
        <v>503</v>
      </c>
      <c r="C7" t="s">
        <v>885</v>
      </c>
      <c r="D7" t="s">
        <v>1028</v>
      </c>
      <c r="E7" s="5" t="s">
        <v>141</v>
      </c>
      <c r="F7" t="s">
        <v>733</v>
      </c>
      <c r="G7" t="str">
        <f>_xlfn.XLOOKUP(E7,'GEP Lookup'!B:B,'GEP Lookup'!D:D,"",0,1)&amp;""</f>
        <v>Social Sciences Foundation</v>
      </c>
      <c r="H7" t="str">
        <f>_xlfn.XLOOKUP(E7,'GEP Lookup'!B:B,'GEP Lookup'!E:E,"",0,1)&amp;""</f>
        <v>State Core</v>
      </c>
      <c r="I7" t="str">
        <f>_xlfn.XLOOKUP(E7,'GEP Lookup'!B:B,'GEP Lookup'!F:F,"",0,1)&amp;""</f>
        <v>State Writing Requirement</v>
      </c>
      <c r="J7" t="str">
        <f>_xlfn.XLOOKUP(E7,'GEP Lookup'!B:B,'GEP Lookup'!G:G,"",0,1)&amp;""</f>
        <v>Civic Literacy</v>
      </c>
      <c r="K7">
        <v>3</v>
      </c>
    </row>
    <row r="8" spans="1:12" x14ac:dyDescent="0.3">
      <c r="A8" t="s">
        <v>495</v>
      </c>
      <c r="B8" t="s">
        <v>382</v>
      </c>
      <c r="C8" t="s">
        <v>886</v>
      </c>
      <c r="D8" t="s">
        <v>1028</v>
      </c>
      <c r="E8" s="5" t="s">
        <v>382</v>
      </c>
      <c r="F8" t="s">
        <v>734</v>
      </c>
      <c r="G8" t="str">
        <f>_xlfn.XLOOKUP(E8,'GEP Lookup'!B:B,'GEP Lookup'!D:D,"",0,1)&amp;""</f>
        <v>Social Sciences Foundation</v>
      </c>
      <c r="H8" t="str">
        <f>_xlfn.XLOOKUP(E8,'GEP Lookup'!B:B,'GEP Lookup'!E:E,"",0,1)&amp;""</f>
        <v>State Core</v>
      </c>
      <c r="I8" t="str">
        <f>_xlfn.XLOOKUP(E8,'GEP Lookup'!B:B,'GEP Lookup'!F:F,"",0,1)&amp;""</f>
        <v/>
      </c>
      <c r="J8" t="str">
        <f>_xlfn.XLOOKUP(E8,'GEP Lookup'!B:B,'GEP Lookup'!G:G,"",0,1)&amp;""</f>
        <v/>
      </c>
      <c r="K8">
        <v>3</v>
      </c>
    </row>
    <row r="9" spans="1:12" x14ac:dyDescent="0.3">
      <c r="A9" t="s">
        <v>495</v>
      </c>
      <c r="B9" t="s">
        <v>184</v>
      </c>
      <c r="C9" t="s">
        <v>887</v>
      </c>
      <c r="D9" t="s">
        <v>1028</v>
      </c>
      <c r="E9" s="5" t="s">
        <v>184</v>
      </c>
      <c r="F9" t="s">
        <v>735</v>
      </c>
      <c r="G9" t="str">
        <f>_xlfn.XLOOKUP(E9,'GEP Lookup'!B:B,'GEP Lookup'!D:D,"",0,1)&amp;""</f>
        <v/>
      </c>
      <c r="H9" t="str">
        <f>_xlfn.XLOOKUP(E9,'GEP Lookup'!B:B,'GEP Lookup'!E:E,"",0,1)&amp;""</f>
        <v/>
      </c>
      <c r="I9" t="str">
        <f>_xlfn.XLOOKUP(E9,'GEP Lookup'!B:B,'GEP Lookup'!F:F,"",0,1)&amp;""</f>
        <v/>
      </c>
      <c r="J9" t="str">
        <f>_xlfn.XLOOKUP(E9,'GEP Lookup'!B:B,'GEP Lookup'!G:G,"",0,1)&amp;""</f>
        <v/>
      </c>
      <c r="K9">
        <v>3</v>
      </c>
    </row>
    <row r="10" spans="1:12" x14ac:dyDescent="0.3">
      <c r="A10" t="s">
        <v>495</v>
      </c>
      <c r="B10" t="s">
        <v>504</v>
      </c>
      <c r="C10" t="s">
        <v>888</v>
      </c>
      <c r="D10" t="s">
        <v>1028</v>
      </c>
      <c r="E10" s="5" t="s">
        <v>382</v>
      </c>
      <c r="F10" t="s">
        <v>734</v>
      </c>
      <c r="G10" t="str">
        <f>_xlfn.XLOOKUP(E10,'GEP Lookup'!B:B,'GEP Lookup'!D:D,"",0,1)&amp;""</f>
        <v>Social Sciences Foundation</v>
      </c>
      <c r="H10" t="str">
        <f>_xlfn.XLOOKUP(E10,'GEP Lookup'!B:B,'GEP Lookup'!E:E,"",0,1)&amp;""</f>
        <v>State Core</v>
      </c>
      <c r="I10" t="str">
        <f>_xlfn.XLOOKUP(E10,'GEP Lookup'!B:B,'GEP Lookup'!F:F,"",0,1)&amp;""</f>
        <v/>
      </c>
      <c r="J10" t="str">
        <f>_xlfn.XLOOKUP(E10,'GEP Lookup'!B:B,'GEP Lookup'!G:G,"",0,1)&amp;""</f>
        <v/>
      </c>
      <c r="K10">
        <v>3</v>
      </c>
    </row>
    <row r="11" spans="1:12" x14ac:dyDescent="0.3">
      <c r="A11" t="s">
        <v>495</v>
      </c>
      <c r="B11" t="s">
        <v>505</v>
      </c>
      <c r="C11" t="s">
        <v>889</v>
      </c>
      <c r="D11" t="s">
        <v>1028</v>
      </c>
      <c r="E11" s="5" t="s">
        <v>854</v>
      </c>
      <c r="F11" t="s">
        <v>736</v>
      </c>
      <c r="G11" t="str">
        <f>_xlfn.XLOOKUP(E11,'GEP Lookup'!B:B,'GEP Lookup'!D:D,"",0,1)&amp;""</f>
        <v/>
      </c>
      <c r="H11" t="str">
        <f>_xlfn.XLOOKUP(E11,'GEP Lookup'!B:B,'GEP Lookup'!E:E,"",0,1)&amp;""</f>
        <v/>
      </c>
      <c r="I11" t="str">
        <f>_xlfn.XLOOKUP(E11,'GEP Lookup'!B:B,'GEP Lookup'!F:F,"",0,1)&amp;""</f>
        <v/>
      </c>
      <c r="J11" t="str">
        <f>_xlfn.XLOOKUP(E11,'GEP Lookup'!B:B,'GEP Lookup'!G:G,"",0,1)&amp;""</f>
        <v/>
      </c>
      <c r="K11">
        <v>4</v>
      </c>
    </row>
    <row r="12" spans="1:12" x14ac:dyDescent="0.3">
      <c r="A12" t="s">
        <v>495</v>
      </c>
      <c r="B12" t="s">
        <v>506</v>
      </c>
      <c r="C12" t="s">
        <v>890</v>
      </c>
      <c r="D12" t="s">
        <v>1028</v>
      </c>
      <c r="E12" s="5" t="s">
        <v>855</v>
      </c>
      <c r="F12" t="s">
        <v>737</v>
      </c>
      <c r="G12" t="str">
        <f>_xlfn.XLOOKUP(E12,'GEP Lookup'!B:B,'GEP Lookup'!D:D,"",0,1)&amp;""</f>
        <v/>
      </c>
      <c r="H12" t="str">
        <f>_xlfn.XLOOKUP(E12,'GEP Lookup'!B:B,'GEP Lookup'!E:E,"",0,1)&amp;""</f>
        <v/>
      </c>
      <c r="I12" t="str">
        <f>_xlfn.XLOOKUP(E12,'GEP Lookup'!B:B,'GEP Lookup'!F:F,"",0,1)&amp;""</f>
        <v/>
      </c>
      <c r="J12" t="str">
        <f>_xlfn.XLOOKUP(E12,'GEP Lookup'!B:B,'GEP Lookup'!G:G,"",0,1)&amp;""</f>
        <v/>
      </c>
      <c r="K12">
        <v>4</v>
      </c>
    </row>
    <row r="13" spans="1:12" x14ac:dyDescent="0.3">
      <c r="A13" t="s">
        <v>495</v>
      </c>
      <c r="B13" t="s">
        <v>507</v>
      </c>
      <c r="C13" t="s">
        <v>891</v>
      </c>
      <c r="D13" t="s">
        <v>1028</v>
      </c>
      <c r="E13" s="5" t="s">
        <v>507</v>
      </c>
      <c r="F13" t="s">
        <v>738</v>
      </c>
      <c r="G13" t="str">
        <f>_xlfn.XLOOKUP(E13,'GEP Lookup'!B:B,'GEP Lookup'!D:D,"",0,1)&amp;""</f>
        <v/>
      </c>
      <c r="H13" t="str">
        <f>_xlfn.XLOOKUP(E13,'GEP Lookup'!B:B,'GEP Lookup'!E:E,"",0,1)&amp;""</f>
        <v/>
      </c>
      <c r="I13" t="str">
        <f>_xlfn.XLOOKUP(E13,'GEP Lookup'!B:B,'GEP Lookup'!F:F,"",0,1)&amp;""</f>
        <v/>
      </c>
      <c r="J13" t="str">
        <f>_xlfn.XLOOKUP(E13,'GEP Lookup'!B:B,'GEP Lookup'!G:G,"",0,1)&amp;""</f>
        <v/>
      </c>
      <c r="K13">
        <v>3</v>
      </c>
    </row>
    <row r="14" spans="1:12" x14ac:dyDescent="0.3">
      <c r="A14" t="s">
        <v>495</v>
      </c>
      <c r="B14" t="s">
        <v>7</v>
      </c>
      <c r="C14" t="s">
        <v>892</v>
      </c>
      <c r="D14" t="s">
        <v>1028</v>
      </c>
      <c r="E14" s="5" t="s">
        <v>359</v>
      </c>
      <c r="F14" t="s">
        <v>739</v>
      </c>
      <c r="G14" t="str">
        <f>_xlfn.XLOOKUP(E14,'GEP Lookup'!B:B,'GEP Lookup'!D:D,"",0,1)&amp;""</f>
        <v/>
      </c>
      <c r="H14" t="str">
        <f>_xlfn.XLOOKUP(E14,'GEP Lookup'!B:B,'GEP Lookup'!E:E,"",0,1)&amp;""</f>
        <v/>
      </c>
      <c r="I14" t="str">
        <f>_xlfn.XLOOKUP(E14,'GEP Lookup'!B:B,'GEP Lookup'!F:F,"",0,1)&amp;""</f>
        <v/>
      </c>
      <c r="J14" t="str">
        <f>_xlfn.XLOOKUP(E14,'GEP Lookup'!B:B,'GEP Lookup'!G:G,"",0,1)&amp;""</f>
        <v/>
      </c>
      <c r="K14">
        <v>3</v>
      </c>
    </row>
    <row r="15" spans="1:12" x14ac:dyDescent="0.3">
      <c r="A15" t="s">
        <v>495</v>
      </c>
      <c r="B15" t="s">
        <v>508</v>
      </c>
      <c r="C15" t="s">
        <v>893</v>
      </c>
      <c r="D15" t="s">
        <v>1028</v>
      </c>
      <c r="E15" s="5" t="s">
        <v>508</v>
      </c>
      <c r="F15" t="s">
        <v>740</v>
      </c>
      <c r="G15" t="str">
        <f>_xlfn.XLOOKUP(E15,'GEP Lookup'!B:B,'GEP Lookup'!D:D,"",0,1)&amp;""</f>
        <v>Humanities Foundation</v>
      </c>
      <c r="H15" t="str">
        <f>_xlfn.XLOOKUP(E15,'GEP Lookup'!B:B,'GEP Lookup'!E:E,"",0,1)&amp;""</f>
        <v/>
      </c>
      <c r="I15" t="str">
        <f>_xlfn.XLOOKUP(E15,'GEP Lookup'!B:B,'GEP Lookup'!F:F,"",0,1)&amp;""</f>
        <v/>
      </c>
      <c r="J15" t="str">
        <f>_xlfn.XLOOKUP(E15,'GEP Lookup'!B:B,'GEP Lookup'!G:G,"",0,1)&amp;""</f>
        <v/>
      </c>
      <c r="K15">
        <v>3</v>
      </c>
    </row>
    <row r="16" spans="1:12" x14ac:dyDescent="0.3">
      <c r="A16" t="s">
        <v>495</v>
      </c>
      <c r="B16" t="s">
        <v>509</v>
      </c>
      <c r="C16" t="s">
        <v>894</v>
      </c>
      <c r="D16" t="s">
        <v>1028</v>
      </c>
      <c r="E16" s="5" t="s">
        <v>509</v>
      </c>
      <c r="F16" t="s">
        <v>741</v>
      </c>
      <c r="G16" t="str">
        <f>_xlfn.XLOOKUP(E16,'GEP Lookup'!B:B,'GEP Lookup'!D:D,"",0,1)&amp;""</f>
        <v>Humanities Foundation</v>
      </c>
      <c r="H16" t="str">
        <f>_xlfn.XLOOKUP(E16,'GEP Lookup'!B:B,'GEP Lookup'!E:E,"",0,1)&amp;""</f>
        <v/>
      </c>
      <c r="I16" t="str">
        <f>_xlfn.XLOOKUP(E16,'GEP Lookup'!B:B,'GEP Lookup'!F:F,"",0,1)&amp;""</f>
        <v/>
      </c>
      <c r="J16" t="str">
        <f>_xlfn.XLOOKUP(E16,'GEP Lookup'!B:B,'GEP Lookup'!G:G,"",0,1)&amp;""</f>
        <v/>
      </c>
      <c r="K16">
        <v>3</v>
      </c>
    </row>
    <row r="17" spans="1:11" x14ac:dyDescent="0.3">
      <c r="A17" t="s">
        <v>495</v>
      </c>
      <c r="B17" t="s">
        <v>510</v>
      </c>
      <c r="C17" t="s">
        <v>895</v>
      </c>
      <c r="D17" t="s">
        <v>1028</v>
      </c>
      <c r="E17" s="5" t="s">
        <v>3</v>
      </c>
      <c r="F17" t="s">
        <v>742</v>
      </c>
      <c r="G17" t="str">
        <f>_xlfn.XLOOKUP(E17,'GEP Lookup'!B:B,'GEP Lookup'!D:D,"",0,1)&amp;""</f>
        <v/>
      </c>
      <c r="H17" t="str">
        <f>_xlfn.XLOOKUP(E17,'GEP Lookup'!B:B,'GEP Lookup'!E:E,"",0,1)&amp;""</f>
        <v/>
      </c>
      <c r="I17" t="str">
        <f>_xlfn.XLOOKUP(E17,'GEP Lookup'!B:B,'GEP Lookup'!F:F,"",0,1)&amp;""</f>
        <v/>
      </c>
      <c r="J17" t="str">
        <f>_xlfn.XLOOKUP(E17,'GEP Lookup'!B:B,'GEP Lookup'!G:G,"",0,1)&amp;""</f>
        <v/>
      </c>
      <c r="K17">
        <v>3</v>
      </c>
    </row>
    <row r="18" spans="1:11" x14ac:dyDescent="0.3">
      <c r="A18" t="s">
        <v>495</v>
      </c>
      <c r="B18" t="s">
        <v>511</v>
      </c>
      <c r="C18" t="s">
        <v>896</v>
      </c>
      <c r="D18" t="s">
        <v>1028</v>
      </c>
      <c r="E18" s="5" t="s">
        <v>32</v>
      </c>
      <c r="F18" t="s">
        <v>743</v>
      </c>
      <c r="G18" t="str">
        <f>_xlfn.XLOOKUP(E18,'GEP Lookup'!B:B,'GEP Lookup'!D:D,"",0,1)&amp;""</f>
        <v/>
      </c>
      <c r="H18" t="str">
        <f>_xlfn.XLOOKUP(E18,'GEP Lookup'!B:B,'GEP Lookup'!E:E,"",0,1)&amp;""</f>
        <v/>
      </c>
      <c r="I18" t="str">
        <f>_xlfn.XLOOKUP(E18,'GEP Lookup'!B:B,'GEP Lookup'!F:F,"",0,1)&amp;""</f>
        <v/>
      </c>
      <c r="J18" t="str">
        <f>_xlfn.XLOOKUP(E18,'GEP Lookup'!B:B,'GEP Lookup'!G:G,"",0,1)&amp;""</f>
        <v/>
      </c>
      <c r="K18">
        <v>3</v>
      </c>
    </row>
    <row r="19" spans="1:11" x14ac:dyDescent="0.3">
      <c r="A19" t="s">
        <v>495</v>
      </c>
      <c r="B19" t="s">
        <v>512</v>
      </c>
      <c r="C19" t="s">
        <v>897</v>
      </c>
      <c r="D19" t="s">
        <v>1028</v>
      </c>
      <c r="E19" s="5" t="s">
        <v>512</v>
      </c>
      <c r="F19" t="s">
        <v>744</v>
      </c>
      <c r="G19" t="str">
        <f>_xlfn.XLOOKUP(E19,'GEP Lookup'!B:B,'GEP Lookup'!D:D,"",0,1)&amp;""</f>
        <v/>
      </c>
      <c r="H19" t="str">
        <f>_xlfn.XLOOKUP(E19,'GEP Lookup'!B:B,'GEP Lookup'!E:E,"",0,1)&amp;""</f>
        <v/>
      </c>
      <c r="I19" t="str">
        <f>_xlfn.XLOOKUP(E19,'GEP Lookup'!B:B,'GEP Lookup'!F:F,"",0,1)&amp;""</f>
        <v/>
      </c>
      <c r="J19" t="str">
        <f>_xlfn.XLOOKUP(E19,'GEP Lookup'!B:B,'GEP Lookup'!G:G,"",0,1)&amp;""</f>
        <v/>
      </c>
      <c r="K19">
        <v>4</v>
      </c>
    </row>
    <row r="20" spans="1:11" x14ac:dyDescent="0.3">
      <c r="A20" t="s">
        <v>495</v>
      </c>
      <c r="B20" t="s">
        <v>513</v>
      </c>
      <c r="C20" t="s">
        <v>898</v>
      </c>
      <c r="D20" t="s">
        <v>1028</v>
      </c>
      <c r="E20" s="5" t="s">
        <v>513</v>
      </c>
      <c r="F20" t="s">
        <v>745</v>
      </c>
      <c r="G20" t="str">
        <f>_xlfn.XLOOKUP(E20,'GEP Lookup'!B:B,'GEP Lookup'!D:D,"",0,1)&amp;""</f>
        <v/>
      </c>
      <c r="H20" t="str">
        <f>_xlfn.XLOOKUP(E20,'GEP Lookup'!B:B,'GEP Lookup'!E:E,"",0,1)&amp;""</f>
        <v/>
      </c>
      <c r="I20" t="str">
        <f>_xlfn.XLOOKUP(E20,'GEP Lookup'!B:B,'GEP Lookup'!F:F,"",0,1)&amp;""</f>
        <v/>
      </c>
      <c r="J20" t="str">
        <f>_xlfn.XLOOKUP(E20,'GEP Lookup'!B:B,'GEP Lookup'!G:G,"",0,1)&amp;""</f>
        <v/>
      </c>
      <c r="K20">
        <v>4</v>
      </c>
    </row>
    <row r="21" spans="1:11" x14ac:dyDescent="0.3">
      <c r="A21" t="s">
        <v>495</v>
      </c>
      <c r="B21" t="s">
        <v>514</v>
      </c>
      <c r="C21" t="s">
        <v>899</v>
      </c>
      <c r="D21" t="s">
        <v>1028</v>
      </c>
      <c r="E21" s="5" t="s">
        <v>514</v>
      </c>
      <c r="F21" t="s">
        <v>746</v>
      </c>
      <c r="G21" t="str">
        <f>_xlfn.XLOOKUP(E21,'GEP Lookup'!B:B,'GEP Lookup'!D:D,"",0,1)&amp;""</f>
        <v/>
      </c>
      <c r="H21" t="str">
        <f>_xlfn.XLOOKUP(E21,'GEP Lookup'!B:B,'GEP Lookup'!E:E,"",0,1)&amp;""</f>
        <v/>
      </c>
      <c r="I21" t="str">
        <f>_xlfn.XLOOKUP(E21,'GEP Lookup'!B:B,'GEP Lookup'!F:F,"",0,1)&amp;""</f>
        <v/>
      </c>
      <c r="J21" t="str">
        <f>_xlfn.XLOOKUP(E21,'GEP Lookup'!B:B,'GEP Lookup'!G:G,"",0,1)&amp;""</f>
        <v/>
      </c>
      <c r="K21">
        <v>3</v>
      </c>
    </row>
    <row r="22" spans="1:11" x14ac:dyDescent="0.3">
      <c r="A22" t="s">
        <v>495</v>
      </c>
      <c r="B22" t="s">
        <v>515</v>
      </c>
      <c r="C22" t="s">
        <v>360</v>
      </c>
      <c r="D22" t="s">
        <v>1028</v>
      </c>
      <c r="E22" s="5" t="s">
        <v>361</v>
      </c>
      <c r="F22" t="s">
        <v>747</v>
      </c>
      <c r="G22" t="str">
        <f>_xlfn.XLOOKUP(E22,'GEP Lookup'!B:B,'GEP Lookup'!D:D,"",0,1)&amp;""</f>
        <v>Natural Sciences Foundation</v>
      </c>
      <c r="H22" t="str">
        <f>_xlfn.XLOOKUP(E22,'GEP Lookup'!B:B,'GEP Lookup'!E:E,"",0,1)&amp;""</f>
        <v>State Core</v>
      </c>
      <c r="I22" t="str">
        <f>_xlfn.XLOOKUP(E22,'GEP Lookup'!B:B,'GEP Lookup'!F:F,"",0,1)&amp;""</f>
        <v/>
      </c>
      <c r="J22" t="str">
        <f>_xlfn.XLOOKUP(E22,'GEP Lookup'!B:B,'GEP Lookup'!G:G,"",0,1)&amp;""</f>
        <v/>
      </c>
      <c r="K22">
        <v>3</v>
      </c>
    </row>
    <row r="23" spans="1:11" x14ac:dyDescent="0.3">
      <c r="A23" t="s">
        <v>495</v>
      </c>
      <c r="B23" t="s">
        <v>516</v>
      </c>
      <c r="C23" t="s">
        <v>900</v>
      </c>
      <c r="D23" t="s">
        <v>1028</v>
      </c>
      <c r="E23" s="5" t="s">
        <v>361</v>
      </c>
      <c r="F23" t="s">
        <v>747</v>
      </c>
      <c r="G23" t="str">
        <f>_xlfn.XLOOKUP(E23,'GEP Lookup'!B:B,'GEP Lookup'!D:D,"",0,1)&amp;""</f>
        <v>Natural Sciences Foundation</v>
      </c>
      <c r="H23" t="str">
        <f>_xlfn.XLOOKUP(E23,'GEP Lookup'!B:B,'GEP Lookup'!E:E,"",0,1)&amp;""</f>
        <v>State Core</v>
      </c>
      <c r="I23" t="str">
        <f>_xlfn.XLOOKUP(E23,'GEP Lookup'!B:B,'GEP Lookup'!F:F,"",0,1)&amp;""</f>
        <v/>
      </c>
      <c r="J23" t="str">
        <f>_xlfn.XLOOKUP(E23,'GEP Lookup'!B:B,'GEP Lookup'!G:G,"",0,1)&amp;""</f>
        <v/>
      </c>
      <c r="K23">
        <v>3</v>
      </c>
    </row>
    <row r="24" spans="1:11" x14ac:dyDescent="0.3">
      <c r="A24" t="s">
        <v>495</v>
      </c>
      <c r="B24" t="s">
        <v>517</v>
      </c>
      <c r="C24" t="s">
        <v>901</v>
      </c>
      <c r="D24" t="s">
        <v>1028</v>
      </c>
      <c r="E24" s="5" t="s">
        <v>517</v>
      </c>
      <c r="F24" t="s">
        <v>748</v>
      </c>
      <c r="G24" t="str">
        <f>_xlfn.XLOOKUP(E24,'GEP Lookup'!B:B,'GEP Lookup'!D:D,"",0,1)&amp;""</f>
        <v/>
      </c>
      <c r="H24" t="str">
        <f>_xlfn.XLOOKUP(E24,'GEP Lookup'!B:B,'GEP Lookup'!E:E,"",0,1)&amp;""</f>
        <v/>
      </c>
      <c r="I24" t="str">
        <f>_xlfn.XLOOKUP(E24,'GEP Lookup'!B:B,'GEP Lookup'!F:F,"",0,1)&amp;""</f>
        <v/>
      </c>
      <c r="J24" t="str">
        <f>_xlfn.XLOOKUP(E24,'GEP Lookup'!B:B,'GEP Lookup'!G:G,"",0,1)&amp;""</f>
        <v/>
      </c>
      <c r="K24">
        <v>4</v>
      </c>
    </row>
    <row r="25" spans="1:11" x14ac:dyDescent="0.3">
      <c r="A25" t="s">
        <v>495</v>
      </c>
      <c r="B25" t="s">
        <v>518</v>
      </c>
      <c r="C25" t="s">
        <v>902</v>
      </c>
      <c r="D25" t="s">
        <v>1028</v>
      </c>
      <c r="E25" s="5" t="s">
        <v>518</v>
      </c>
      <c r="F25" t="s">
        <v>749</v>
      </c>
      <c r="G25" t="str">
        <f>_xlfn.XLOOKUP(E25,'GEP Lookup'!B:B,'GEP Lookup'!D:D,"",0,1)&amp;""</f>
        <v>Natural Sciences Foundation</v>
      </c>
      <c r="H25" t="str">
        <f>_xlfn.XLOOKUP(E25,'GEP Lookup'!B:B,'GEP Lookup'!E:E,"",0,1)&amp;""</f>
        <v>State Core</v>
      </c>
      <c r="I25" t="str">
        <f>_xlfn.XLOOKUP(E25,'GEP Lookup'!B:B,'GEP Lookup'!F:F,"",0,1)&amp;""</f>
        <v/>
      </c>
      <c r="J25" t="str">
        <f>_xlfn.XLOOKUP(E25,'GEP Lookup'!B:B,'GEP Lookup'!G:G,"",0,1)&amp;""</f>
        <v/>
      </c>
      <c r="K25">
        <v>3</v>
      </c>
    </row>
    <row r="26" spans="1:11" x14ac:dyDescent="0.3">
      <c r="A26" t="s">
        <v>495</v>
      </c>
      <c r="B26" t="s">
        <v>519</v>
      </c>
      <c r="C26" t="s">
        <v>750</v>
      </c>
      <c r="D26" t="s">
        <v>1028</v>
      </c>
      <c r="E26" s="5" t="s">
        <v>519</v>
      </c>
      <c r="F26" t="s">
        <v>750</v>
      </c>
      <c r="G26" t="str">
        <f>_xlfn.XLOOKUP(E26,'GEP Lookup'!B:B,'GEP Lookup'!D:D,"",0,1)&amp;""</f>
        <v/>
      </c>
      <c r="H26" t="str">
        <f>_xlfn.XLOOKUP(E26,'GEP Lookup'!B:B,'GEP Lookup'!E:E,"",0,1)&amp;""</f>
        <v/>
      </c>
      <c r="I26" t="str">
        <f>_xlfn.XLOOKUP(E26,'GEP Lookup'!B:B,'GEP Lookup'!F:F,"",0,1)&amp;""</f>
        <v/>
      </c>
      <c r="J26" t="str">
        <f>_xlfn.XLOOKUP(E26,'GEP Lookup'!B:B,'GEP Lookup'!G:G,"",0,1)&amp;""</f>
        <v/>
      </c>
      <c r="K26">
        <v>3</v>
      </c>
    </row>
    <row r="27" spans="1:11" x14ac:dyDescent="0.3">
      <c r="A27" t="s">
        <v>495</v>
      </c>
      <c r="B27" t="s">
        <v>520</v>
      </c>
      <c r="C27" t="s">
        <v>903</v>
      </c>
      <c r="D27" t="s">
        <v>1028</v>
      </c>
      <c r="E27" s="5" t="s">
        <v>520</v>
      </c>
      <c r="F27" t="s">
        <v>657</v>
      </c>
      <c r="G27" t="str">
        <f>_xlfn.XLOOKUP(E27,'GEP Lookup'!B:B,'GEP Lookup'!D:D,"",0,1)&amp;""</f>
        <v/>
      </c>
      <c r="H27" t="str">
        <f>_xlfn.XLOOKUP(E27,'GEP Lookup'!B:B,'GEP Lookup'!E:E,"",0,1)&amp;""</f>
        <v/>
      </c>
      <c r="I27" t="str">
        <f>_xlfn.XLOOKUP(E27,'GEP Lookup'!B:B,'GEP Lookup'!F:F,"",0,1)&amp;""</f>
        <v/>
      </c>
      <c r="J27" t="str">
        <f>_xlfn.XLOOKUP(E27,'GEP Lookup'!B:B,'GEP Lookup'!G:G,"",0,1)&amp;""</f>
        <v/>
      </c>
      <c r="K27">
        <v>4</v>
      </c>
    </row>
    <row r="28" spans="1:11" x14ac:dyDescent="0.3">
      <c r="A28" t="s">
        <v>495</v>
      </c>
      <c r="B28" t="s">
        <v>521</v>
      </c>
      <c r="C28" t="s">
        <v>904</v>
      </c>
      <c r="D28" t="s">
        <v>1028</v>
      </c>
      <c r="E28" s="5" t="s">
        <v>518</v>
      </c>
      <c r="F28" t="s">
        <v>749</v>
      </c>
      <c r="G28" t="str">
        <f>_xlfn.XLOOKUP(E28,'GEP Lookup'!B:B,'GEP Lookup'!D:D,"",0,1)&amp;""</f>
        <v>Natural Sciences Foundation</v>
      </c>
      <c r="H28" t="str">
        <f>_xlfn.XLOOKUP(E28,'GEP Lookup'!B:B,'GEP Lookup'!E:E,"",0,1)&amp;""</f>
        <v>State Core</v>
      </c>
      <c r="I28" t="str">
        <f>_xlfn.XLOOKUP(E28,'GEP Lookup'!B:B,'GEP Lookup'!F:F,"",0,1)&amp;""</f>
        <v/>
      </c>
      <c r="J28" t="str">
        <f>_xlfn.XLOOKUP(E28,'GEP Lookup'!B:B,'GEP Lookup'!G:G,"",0,1)&amp;""</f>
        <v/>
      </c>
      <c r="K28">
        <v>3</v>
      </c>
    </row>
    <row r="29" spans="1:11" x14ac:dyDescent="0.3">
      <c r="A29" t="s">
        <v>495</v>
      </c>
      <c r="B29" t="s">
        <v>522</v>
      </c>
      <c r="C29" t="s">
        <v>905</v>
      </c>
      <c r="D29" t="s">
        <v>1028</v>
      </c>
      <c r="E29" s="5" t="s">
        <v>11</v>
      </c>
      <c r="F29" t="s">
        <v>751</v>
      </c>
      <c r="G29" t="str">
        <f>_xlfn.XLOOKUP(E29,'GEP Lookup'!B:B,'GEP Lookup'!D:D,"",0,1)&amp;""</f>
        <v>Natural Sciences Foundation</v>
      </c>
      <c r="H29" t="str">
        <f>_xlfn.XLOOKUP(E29,'GEP Lookup'!B:B,'GEP Lookup'!E:E,"",0,1)&amp;""</f>
        <v>State Core</v>
      </c>
      <c r="I29" t="str">
        <f>_xlfn.XLOOKUP(E29,'GEP Lookup'!B:B,'GEP Lookup'!F:F,"",0,1)&amp;""</f>
        <v/>
      </c>
      <c r="J29" t="str">
        <f>_xlfn.XLOOKUP(E29,'GEP Lookup'!B:B,'GEP Lookup'!G:G,"",0,1)&amp;""</f>
        <v/>
      </c>
      <c r="K29">
        <v>4</v>
      </c>
    </row>
    <row r="30" spans="1:11" x14ac:dyDescent="0.3">
      <c r="A30" t="s">
        <v>495</v>
      </c>
      <c r="B30" t="s">
        <v>523</v>
      </c>
      <c r="C30" t="s">
        <v>906</v>
      </c>
      <c r="D30" t="s">
        <v>1028</v>
      </c>
      <c r="E30" s="5" t="s">
        <v>11</v>
      </c>
      <c r="F30" t="s">
        <v>751</v>
      </c>
      <c r="G30" t="str">
        <f>_xlfn.XLOOKUP(E30,'GEP Lookup'!B:B,'GEP Lookup'!D:D,"",0,1)&amp;""</f>
        <v>Natural Sciences Foundation</v>
      </c>
      <c r="H30" t="str">
        <f>_xlfn.XLOOKUP(E30,'GEP Lookup'!B:B,'GEP Lookup'!E:E,"",0,1)&amp;""</f>
        <v>State Core</v>
      </c>
      <c r="I30" t="str">
        <f>_xlfn.XLOOKUP(E30,'GEP Lookup'!B:B,'GEP Lookup'!F:F,"",0,1)&amp;""</f>
        <v/>
      </c>
      <c r="J30" t="str">
        <f>_xlfn.XLOOKUP(E30,'GEP Lookup'!B:B,'GEP Lookup'!G:G,"",0,1)&amp;""</f>
        <v/>
      </c>
      <c r="K30">
        <v>4</v>
      </c>
    </row>
    <row r="31" spans="1:11" x14ac:dyDescent="0.3">
      <c r="A31" t="s">
        <v>495</v>
      </c>
      <c r="B31" t="s">
        <v>524</v>
      </c>
      <c r="C31" t="s">
        <v>907</v>
      </c>
      <c r="D31" t="s">
        <v>1028</v>
      </c>
      <c r="E31" s="5" t="s">
        <v>856</v>
      </c>
      <c r="F31" t="s">
        <v>752</v>
      </c>
      <c r="G31" t="str">
        <f>_xlfn.XLOOKUP(E31,'GEP Lookup'!B:B,'GEP Lookup'!D:D,"",0,1)&amp;""</f>
        <v>Natural Sciences Foundation</v>
      </c>
      <c r="H31" t="str">
        <f>_xlfn.XLOOKUP(E31,'GEP Lookup'!B:B,'GEP Lookup'!E:E,"",0,1)&amp;""</f>
        <v/>
      </c>
      <c r="I31" t="str">
        <f>_xlfn.XLOOKUP(E31,'GEP Lookup'!B:B,'GEP Lookup'!F:F,"",0,1)&amp;""</f>
        <v/>
      </c>
      <c r="J31" t="str">
        <f>_xlfn.XLOOKUP(E31,'GEP Lookup'!B:B,'GEP Lookup'!G:G,"",0,1)&amp;""</f>
        <v/>
      </c>
      <c r="K31">
        <v>4</v>
      </c>
    </row>
    <row r="32" spans="1:11" x14ac:dyDescent="0.3">
      <c r="A32" t="s">
        <v>495</v>
      </c>
      <c r="B32" t="s">
        <v>525</v>
      </c>
      <c r="C32" t="s">
        <v>908</v>
      </c>
      <c r="D32" t="s">
        <v>1028</v>
      </c>
      <c r="E32" s="5" t="s">
        <v>856</v>
      </c>
      <c r="F32" t="s">
        <v>752</v>
      </c>
      <c r="G32" t="str">
        <f>_xlfn.XLOOKUP(E32,'GEP Lookup'!B:B,'GEP Lookup'!D:D,"",0,1)&amp;""</f>
        <v>Natural Sciences Foundation</v>
      </c>
      <c r="H32" t="str">
        <f>_xlfn.XLOOKUP(E32,'GEP Lookup'!B:B,'GEP Lookup'!E:E,"",0,1)&amp;""</f>
        <v/>
      </c>
      <c r="I32" t="str">
        <f>_xlfn.XLOOKUP(E32,'GEP Lookup'!B:B,'GEP Lookup'!F:F,"",0,1)&amp;""</f>
        <v/>
      </c>
      <c r="J32" t="str">
        <f>_xlfn.XLOOKUP(E32,'GEP Lookup'!B:B,'GEP Lookup'!G:G,"",0,1)&amp;""</f>
        <v/>
      </c>
      <c r="K32">
        <v>4</v>
      </c>
    </row>
    <row r="33" spans="1:11" x14ac:dyDescent="0.3">
      <c r="A33" t="s">
        <v>495</v>
      </c>
      <c r="B33" t="s">
        <v>526</v>
      </c>
      <c r="C33" t="s">
        <v>909</v>
      </c>
      <c r="D33" t="s">
        <v>1028</v>
      </c>
      <c r="E33" s="5" t="s">
        <v>526</v>
      </c>
      <c r="F33" t="s">
        <v>749</v>
      </c>
      <c r="G33" t="str">
        <f>_xlfn.XLOOKUP(E33,'GEP Lookup'!B:B,'GEP Lookup'!D:D,"",0,1)&amp;""</f>
        <v/>
      </c>
      <c r="H33" t="str">
        <f>_xlfn.XLOOKUP(E33,'GEP Lookup'!B:B,'GEP Lookup'!E:E,"",0,1)&amp;""</f>
        <v/>
      </c>
      <c r="I33" t="str">
        <f>_xlfn.XLOOKUP(E33,'GEP Lookup'!B:B,'GEP Lookup'!F:F,"",0,1)&amp;""</f>
        <v/>
      </c>
      <c r="J33" t="str">
        <f>_xlfn.XLOOKUP(E33,'GEP Lookup'!B:B,'GEP Lookup'!G:G,"",0,1)&amp;""</f>
        <v/>
      </c>
      <c r="K33">
        <v>4</v>
      </c>
    </row>
    <row r="34" spans="1:11" x14ac:dyDescent="0.3">
      <c r="A34" t="s">
        <v>495</v>
      </c>
      <c r="B34" t="s">
        <v>910</v>
      </c>
      <c r="C34" t="s">
        <v>911</v>
      </c>
      <c r="D34" t="s">
        <v>1028</v>
      </c>
      <c r="E34" s="5" t="s">
        <v>857</v>
      </c>
      <c r="F34" t="s">
        <v>753</v>
      </c>
      <c r="G34" t="str">
        <f>_xlfn.XLOOKUP(E34,'GEP Lookup'!B:B,'GEP Lookup'!D:D,"",0,1)&amp;""</f>
        <v/>
      </c>
      <c r="H34" t="str">
        <f>_xlfn.XLOOKUP(E34,'GEP Lookup'!B:B,'GEP Lookup'!E:E,"",0,1)&amp;""</f>
        <v/>
      </c>
      <c r="I34" t="str">
        <f>_xlfn.XLOOKUP(E34,'GEP Lookup'!B:B,'GEP Lookup'!F:F,"",0,1)&amp;""</f>
        <v/>
      </c>
      <c r="J34" t="str">
        <f>_xlfn.XLOOKUP(E34,'GEP Lookup'!B:B,'GEP Lookup'!G:G,"",0,1)&amp;""</f>
        <v/>
      </c>
      <c r="K34">
        <v>3</v>
      </c>
    </row>
    <row r="35" spans="1:11" x14ac:dyDescent="0.3">
      <c r="A35" t="s">
        <v>495</v>
      </c>
      <c r="B35" t="s">
        <v>912</v>
      </c>
      <c r="C35" t="s">
        <v>913</v>
      </c>
      <c r="D35" t="s">
        <v>1028</v>
      </c>
      <c r="E35" s="5" t="s">
        <v>858</v>
      </c>
      <c r="F35" t="s">
        <v>754</v>
      </c>
      <c r="G35" t="str">
        <f>_xlfn.XLOOKUP(E35,'GEP Lookup'!B:B,'GEP Lookup'!D:D,"",0,1)&amp;""</f>
        <v/>
      </c>
      <c r="H35" t="str">
        <f>_xlfn.XLOOKUP(E35,'GEP Lookup'!B:B,'GEP Lookup'!E:E,"",0,1)&amp;""</f>
        <v/>
      </c>
      <c r="I35" t="str">
        <f>_xlfn.XLOOKUP(E35,'GEP Lookup'!B:B,'GEP Lookup'!F:F,"",0,1)&amp;""</f>
        <v/>
      </c>
      <c r="J35" t="str">
        <f>_xlfn.XLOOKUP(E35,'GEP Lookup'!B:B,'GEP Lookup'!G:G,"",0,1)&amp;""</f>
        <v/>
      </c>
      <c r="K35">
        <v>3</v>
      </c>
    </row>
    <row r="36" spans="1:11" x14ac:dyDescent="0.3">
      <c r="A36" t="s">
        <v>495</v>
      </c>
      <c r="B36" t="s">
        <v>527</v>
      </c>
      <c r="C36" t="s">
        <v>914</v>
      </c>
      <c r="D36" t="s">
        <v>1028</v>
      </c>
      <c r="E36" s="5" t="s">
        <v>527</v>
      </c>
      <c r="F36" t="s">
        <v>755</v>
      </c>
      <c r="G36" t="str">
        <f>_xlfn.XLOOKUP(E36,'GEP Lookup'!B:B,'GEP Lookup'!D:D,"",0,1)&amp;""</f>
        <v/>
      </c>
      <c r="H36" t="str">
        <f>_xlfn.XLOOKUP(E36,'GEP Lookup'!B:B,'GEP Lookup'!E:E,"",0,1)&amp;""</f>
        <v/>
      </c>
      <c r="I36" t="str">
        <f>_xlfn.XLOOKUP(E36,'GEP Lookup'!B:B,'GEP Lookup'!F:F,"",0,1)&amp;""</f>
        <v/>
      </c>
      <c r="J36" t="str">
        <f>_xlfn.XLOOKUP(E36,'GEP Lookup'!B:B,'GEP Lookup'!G:G,"",0,1)&amp;""</f>
        <v/>
      </c>
      <c r="K36">
        <v>3</v>
      </c>
    </row>
    <row r="37" spans="1:11" x14ac:dyDescent="0.3">
      <c r="A37" t="s">
        <v>495</v>
      </c>
      <c r="B37" t="s">
        <v>367</v>
      </c>
      <c r="C37" t="s">
        <v>915</v>
      </c>
      <c r="D37" t="s">
        <v>1028</v>
      </c>
      <c r="E37" s="5" t="s">
        <v>367</v>
      </c>
      <c r="F37" t="s">
        <v>756</v>
      </c>
      <c r="G37" t="str">
        <f>_xlfn.XLOOKUP(E37,'GEP Lookup'!B:B,'GEP Lookup'!D:D,"",0,1)&amp;""</f>
        <v/>
      </c>
      <c r="H37" t="str">
        <f>_xlfn.XLOOKUP(E37,'GEP Lookup'!B:B,'GEP Lookup'!E:E,"",0,1)&amp;""</f>
        <v/>
      </c>
      <c r="I37" t="str">
        <f>_xlfn.XLOOKUP(E37,'GEP Lookup'!B:B,'GEP Lookup'!F:F,"",0,1)&amp;""</f>
        <v/>
      </c>
      <c r="J37" t="str">
        <f>_xlfn.XLOOKUP(E37,'GEP Lookup'!B:B,'GEP Lookup'!G:G,"",0,1)&amp;""</f>
        <v/>
      </c>
      <c r="K37">
        <v>3</v>
      </c>
    </row>
    <row r="38" spans="1:11" x14ac:dyDescent="0.3">
      <c r="A38" t="s">
        <v>495</v>
      </c>
      <c r="B38" t="s">
        <v>104</v>
      </c>
      <c r="C38" t="s">
        <v>916</v>
      </c>
      <c r="D38" t="s">
        <v>1028</v>
      </c>
      <c r="E38" s="5" t="s">
        <v>104</v>
      </c>
      <c r="F38" t="s">
        <v>757</v>
      </c>
      <c r="G38" t="str">
        <f>_xlfn.XLOOKUP(E38,'GEP Lookup'!B:B,'GEP Lookup'!D:D,"",0,1)&amp;""</f>
        <v/>
      </c>
      <c r="H38" t="str">
        <f>_xlfn.XLOOKUP(E38,'GEP Lookup'!B:B,'GEP Lookup'!E:E,"",0,1)&amp;""</f>
        <v/>
      </c>
      <c r="I38" t="str">
        <f>_xlfn.XLOOKUP(E38,'GEP Lookup'!B:B,'GEP Lookup'!F:F,"",0,1)&amp;""</f>
        <v/>
      </c>
      <c r="J38" t="str">
        <f>_xlfn.XLOOKUP(E38,'GEP Lookup'!B:B,'GEP Lookup'!G:G,"",0,1)&amp;""</f>
        <v/>
      </c>
      <c r="K38">
        <v>3</v>
      </c>
    </row>
    <row r="39" spans="1:11" x14ac:dyDescent="0.3">
      <c r="A39" t="s">
        <v>495</v>
      </c>
      <c r="B39" t="s">
        <v>528</v>
      </c>
      <c r="C39" t="s">
        <v>917</v>
      </c>
      <c r="D39" t="s">
        <v>1028</v>
      </c>
      <c r="E39" s="5" t="s">
        <v>528</v>
      </c>
      <c r="F39" t="s">
        <v>758</v>
      </c>
      <c r="G39" t="str">
        <f>_xlfn.XLOOKUP(E39,'GEP Lookup'!B:B,'GEP Lookup'!D:D,"",0,1)&amp;""</f>
        <v/>
      </c>
      <c r="H39" t="str">
        <f>_xlfn.XLOOKUP(E39,'GEP Lookup'!B:B,'GEP Lookup'!E:E,"",0,1)&amp;""</f>
        <v/>
      </c>
      <c r="I39" t="str">
        <f>_xlfn.XLOOKUP(E39,'GEP Lookup'!B:B,'GEP Lookup'!F:F,"",0,1)&amp;""</f>
        <v/>
      </c>
      <c r="J39" t="str">
        <f>_xlfn.XLOOKUP(E39,'GEP Lookup'!B:B,'GEP Lookup'!G:G,"",0,1)&amp;""</f>
        <v/>
      </c>
      <c r="K39">
        <v>3</v>
      </c>
    </row>
    <row r="40" spans="1:11" x14ac:dyDescent="0.3">
      <c r="A40" t="s">
        <v>495</v>
      </c>
      <c r="B40" t="s">
        <v>529</v>
      </c>
      <c r="C40" t="s">
        <v>918</v>
      </c>
      <c r="D40" t="s">
        <v>1028</v>
      </c>
      <c r="E40" s="5" t="s">
        <v>529</v>
      </c>
      <c r="F40" t="s">
        <v>759</v>
      </c>
      <c r="G40" t="str">
        <f>_xlfn.XLOOKUP(E40,'GEP Lookup'!B:B,'GEP Lookup'!D:D,"",0,1)&amp;""</f>
        <v>Natural Sciences Foundation</v>
      </c>
      <c r="H40" t="str">
        <f>_xlfn.XLOOKUP(E40,'GEP Lookup'!B:B,'GEP Lookup'!E:E,"",0,1)&amp;""</f>
        <v>State Core</v>
      </c>
      <c r="I40" t="str">
        <f>_xlfn.XLOOKUP(E40,'GEP Lookup'!B:B,'GEP Lookup'!F:F,"",0,1)&amp;""</f>
        <v/>
      </c>
      <c r="J40" t="str">
        <f>_xlfn.XLOOKUP(E40,'GEP Lookup'!B:B,'GEP Lookup'!G:G,"",0,1)&amp;""</f>
        <v/>
      </c>
      <c r="K40">
        <v>3</v>
      </c>
    </row>
    <row r="41" spans="1:11" x14ac:dyDescent="0.3">
      <c r="A41" t="s">
        <v>495</v>
      </c>
      <c r="B41" t="s">
        <v>530</v>
      </c>
      <c r="C41" t="s">
        <v>919</v>
      </c>
      <c r="D41" t="s">
        <v>1028</v>
      </c>
      <c r="E41" s="5" t="s">
        <v>859</v>
      </c>
      <c r="F41" t="s">
        <v>760</v>
      </c>
      <c r="G41" t="str">
        <f>_xlfn.XLOOKUP(E41,'GEP Lookup'!B:B,'GEP Lookup'!D:D,"",0,1)&amp;""</f>
        <v/>
      </c>
      <c r="H41" t="str">
        <f>_xlfn.XLOOKUP(E41,'GEP Lookup'!B:B,'GEP Lookup'!E:E,"",0,1)&amp;""</f>
        <v/>
      </c>
      <c r="I41" t="str">
        <f>_xlfn.XLOOKUP(E41,'GEP Lookup'!B:B,'GEP Lookup'!F:F,"",0,1)&amp;""</f>
        <v/>
      </c>
      <c r="J41" t="str">
        <f>_xlfn.XLOOKUP(E41,'GEP Lookup'!B:B,'GEP Lookup'!G:G,"",0,1)&amp;""</f>
        <v/>
      </c>
      <c r="K41">
        <v>2</v>
      </c>
    </row>
    <row r="42" spans="1:11" x14ac:dyDescent="0.3">
      <c r="A42" t="s">
        <v>495</v>
      </c>
      <c r="B42" t="s">
        <v>531</v>
      </c>
      <c r="C42" t="s">
        <v>920</v>
      </c>
      <c r="D42" t="s">
        <v>1028</v>
      </c>
      <c r="E42" s="5" t="s">
        <v>22</v>
      </c>
      <c r="F42" t="s">
        <v>761</v>
      </c>
      <c r="G42" t="str">
        <f>_xlfn.XLOOKUP(E42,'GEP Lookup'!B:B,'GEP Lookup'!D:D,"",0,1)&amp;""</f>
        <v>Natural Sciences Foundation</v>
      </c>
      <c r="H42" t="str">
        <f>_xlfn.XLOOKUP(E42,'GEP Lookup'!B:B,'GEP Lookup'!E:E,"",0,1)&amp;""</f>
        <v>State Core</v>
      </c>
      <c r="I42" t="str">
        <f>_xlfn.XLOOKUP(E42,'GEP Lookup'!B:B,'GEP Lookup'!F:F,"",0,1)&amp;""</f>
        <v/>
      </c>
      <c r="J42" t="str">
        <f>_xlfn.XLOOKUP(E42,'GEP Lookup'!B:B,'GEP Lookup'!G:G,"",0,1)&amp;""</f>
        <v/>
      </c>
      <c r="K42">
        <v>4</v>
      </c>
    </row>
    <row r="43" spans="1:11" x14ac:dyDescent="0.3">
      <c r="A43" t="s">
        <v>495</v>
      </c>
      <c r="B43" t="s">
        <v>532</v>
      </c>
      <c r="C43" t="s">
        <v>921</v>
      </c>
      <c r="D43" t="s">
        <v>1028</v>
      </c>
      <c r="E43" s="5" t="s">
        <v>22</v>
      </c>
      <c r="F43" t="s">
        <v>761</v>
      </c>
      <c r="G43" t="str">
        <f>_xlfn.XLOOKUP(E43,'GEP Lookup'!B:B,'GEP Lookup'!D:D,"",0,1)&amp;""</f>
        <v>Natural Sciences Foundation</v>
      </c>
      <c r="H43" t="str">
        <f>_xlfn.XLOOKUP(E43,'GEP Lookup'!B:B,'GEP Lookup'!E:E,"",0,1)&amp;""</f>
        <v>State Core</v>
      </c>
      <c r="I43" t="str">
        <f>_xlfn.XLOOKUP(E43,'GEP Lookup'!B:B,'GEP Lookup'!F:F,"",0,1)&amp;""</f>
        <v/>
      </c>
      <c r="J43" t="str">
        <f>_xlfn.XLOOKUP(E43,'GEP Lookup'!B:B,'GEP Lookup'!G:G,"",0,1)&amp;""</f>
        <v/>
      </c>
      <c r="K43">
        <v>4</v>
      </c>
    </row>
    <row r="44" spans="1:11" x14ac:dyDescent="0.3">
      <c r="A44" t="s">
        <v>495</v>
      </c>
      <c r="B44" t="s">
        <v>533</v>
      </c>
      <c r="C44" t="s">
        <v>922</v>
      </c>
      <c r="D44" t="s">
        <v>1028</v>
      </c>
      <c r="E44" s="5" t="s">
        <v>860</v>
      </c>
      <c r="F44" t="s">
        <v>762</v>
      </c>
      <c r="G44" t="str">
        <f>_xlfn.XLOOKUP(E44,'GEP Lookup'!B:B,'GEP Lookup'!D:D,"",0,1)&amp;""</f>
        <v/>
      </c>
      <c r="H44" t="str">
        <f>_xlfn.XLOOKUP(E44,'GEP Lookup'!B:B,'GEP Lookup'!E:E,"",0,1)&amp;""</f>
        <v/>
      </c>
      <c r="I44" t="str">
        <f>_xlfn.XLOOKUP(E44,'GEP Lookup'!B:B,'GEP Lookup'!F:F,"",0,1)&amp;""</f>
        <v/>
      </c>
      <c r="J44" t="str">
        <f>_xlfn.XLOOKUP(E44,'GEP Lookup'!B:B,'GEP Lookup'!G:G,"",0,1)&amp;""</f>
        <v/>
      </c>
      <c r="K44">
        <v>3</v>
      </c>
    </row>
    <row r="45" spans="1:11" x14ac:dyDescent="0.3">
      <c r="A45" t="s">
        <v>495</v>
      </c>
      <c r="B45" t="s">
        <v>534</v>
      </c>
      <c r="C45" t="s">
        <v>923</v>
      </c>
      <c r="D45" t="s">
        <v>1028</v>
      </c>
      <c r="E45" s="5" t="s">
        <v>861</v>
      </c>
      <c r="F45" t="s">
        <v>762</v>
      </c>
      <c r="G45" t="str">
        <f>_xlfn.XLOOKUP(E45,'GEP Lookup'!B:B,'GEP Lookup'!D:D,"",0,1)&amp;""</f>
        <v/>
      </c>
      <c r="H45" t="str">
        <f>_xlfn.XLOOKUP(E45,'GEP Lookup'!B:B,'GEP Lookup'!E:E,"",0,1)&amp;""</f>
        <v/>
      </c>
      <c r="I45" t="str">
        <f>_xlfn.XLOOKUP(E45,'GEP Lookup'!B:B,'GEP Lookup'!F:F,"",0,1)&amp;""</f>
        <v/>
      </c>
      <c r="J45" t="str">
        <f>_xlfn.XLOOKUP(E45,'GEP Lookup'!B:B,'GEP Lookup'!G:G,"",0,1)&amp;""</f>
        <v/>
      </c>
      <c r="K45">
        <v>3</v>
      </c>
    </row>
    <row r="46" spans="1:11" x14ac:dyDescent="0.3">
      <c r="A46" t="s">
        <v>495</v>
      </c>
      <c r="B46" t="s">
        <v>535</v>
      </c>
      <c r="C46" t="s">
        <v>924</v>
      </c>
      <c r="D46" t="s">
        <v>1028</v>
      </c>
      <c r="E46" s="5" t="s">
        <v>862</v>
      </c>
      <c r="F46" t="s">
        <v>763</v>
      </c>
      <c r="G46" t="str">
        <f>_xlfn.XLOOKUP(E46,'GEP Lookup'!B:B,'GEP Lookup'!D:D,"",0,1)&amp;""</f>
        <v/>
      </c>
      <c r="H46" t="str">
        <f>_xlfn.XLOOKUP(E46,'GEP Lookup'!B:B,'GEP Lookup'!E:E,"",0,1)&amp;""</f>
        <v/>
      </c>
      <c r="I46" t="str">
        <f>_xlfn.XLOOKUP(E46,'GEP Lookup'!B:B,'GEP Lookup'!F:F,"",0,1)&amp;""</f>
        <v/>
      </c>
      <c r="J46" t="str">
        <f>_xlfn.XLOOKUP(E46,'GEP Lookup'!B:B,'GEP Lookup'!G:G,"",0,1)&amp;""</f>
        <v/>
      </c>
      <c r="K46">
        <v>3</v>
      </c>
    </row>
    <row r="47" spans="1:11" x14ac:dyDescent="0.3">
      <c r="A47" t="s">
        <v>495</v>
      </c>
      <c r="B47" t="s">
        <v>536</v>
      </c>
      <c r="C47" t="s">
        <v>925</v>
      </c>
      <c r="D47" t="s">
        <v>1028</v>
      </c>
      <c r="E47" s="5" t="s">
        <v>536</v>
      </c>
      <c r="F47" t="s">
        <v>764</v>
      </c>
      <c r="G47" t="str">
        <f>_xlfn.XLOOKUP(E47,'GEP Lookup'!B:B,'GEP Lookup'!D:D,"",0,1)&amp;""</f>
        <v/>
      </c>
      <c r="H47" t="str">
        <f>_xlfn.XLOOKUP(E47,'GEP Lookup'!B:B,'GEP Lookup'!E:E,"",0,1)&amp;""</f>
        <v/>
      </c>
      <c r="I47" t="str">
        <f>_xlfn.XLOOKUP(E47,'GEP Lookup'!B:B,'GEP Lookup'!F:F,"",0,1)&amp;""</f>
        <v/>
      </c>
      <c r="J47" t="str">
        <f>_xlfn.XLOOKUP(E47,'GEP Lookup'!B:B,'GEP Lookup'!G:G,"",0,1)&amp;""</f>
        <v/>
      </c>
      <c r="K47">
        <v>3</v>
      </c>
    </row>
    <row r="48" spans="1:11" x14ac:dyDescent="0.3">
      <c r="A48" t="s">
        <v>495</v>
      </c>
      <c r="B48" t="s">
        <v>537</v>
      </c>
      <c r="C48" t="s">
        <v>926</v>
      </c>
      <c r="D48" t="s">
        <v>1028</v>
      </c>
      <c r="E48" s="5" t="s">
        <v>863</v>
      </c>
      <c r="F48" t="s">
        <v>765</v>
      </c>
      <c r="G48" t="str">
        <f>_xlfn.XLOOKUP(E48,'GEP Lookup'!B:B,'GEP Lookup'!D:D,"",0,1)&amp;""</f>
        <v/>
      </c>
      <c r="H48" t="str">
        <f>_xlfn.XLOOKUP(E48,'GEP Lookup'!B:B,'GEP Lookup'!E:E,"",0,1)&amp;""</f>
        <v/>
      </c>
      <c r="I48" t="str">
        <f>_xlfn.XLOOKUP(E48,'GEP Lookup'!B:B,'GEP Lookup'!F:F,"",0,1)&amp;""</f>
        <v/>
      </c>
      <c r="J48" t="str">
        <f>_xlfn.XLOOKUP(E48,'GEP Lookup'!B:B,'GEP Lookup'!G:G,"",0,1)&amp;""</f>
        <v/>
      </c>
      <c r="K48">
        <v>3</v>
      </c>
    </row>
    <row r="49" spans="1:11" x14ac:dyDescent="0.3">
      <c r="A49" t="s">
        <v>495</v>
      </c>
      <c r="B49" t="s">
        <v>538</v>
      </c>
      <c r="C49" t="s">
        <v>927</v>
      </c>
      <c r="D49" t="s">
        <v>1028</v>
      </c>
      <c r="E49" s="5" t="s">
        <v>538</v>
      </c>
      <c r="F49" t="s">
        <v>766</v>
      </c>
      <c r="G49" t="str">
        <f>_xlfn.XLOOKUP(E49,'GEP Lookup'!B:B,'GEP Lookup'!D:D,"",0,1)&amp;""</f>
        <v/>
      </c>
      <c r="H49" t="str">
        <f>_xlfn.XLOOKUP(E49,'GEP Lookup'!B:B,'GEP Lookup'!E:E,"",0,1)&amp;""</f>
        <v/>
      </c>
      <c r="I49" t="str">
        <f>_xlfn.XLOOKUP(E49,'GEP Lookup'!B:B,'GEP Lookup'!F:F,"",0,1)&amp;""</f>
        <v/>
      </c>
      <c r="J49" t="str">
        <f>_xlfn.XLOOKUP(E49,'GEP Lookup'!B:B,'GEP Lookup'!G:G,"",0,1)&amp;""</f>
        <v/>
      </c>
      <c r="K49">
        <v>1</v>
      </c>
    </row>
    <row r="50" spans="1:11" x14ac:dyDescent="0.3">
      <c r="A50" t="s">
        <v>495</v>
      </c>
      <c r="B50" t="s">
        <v>226</v>
      </c>
      <c r="C50" t="s">
        <v>928</v>
      </c>
      <c r="D50" t="s">
        <v>1028</v>
      </c>
      <c r="E50" s="5" t="s">
        <v>226</v>
      </c>
      <c r="F50" t="s">
        <v>767</v>
      </c>
      <c r="G50" t="str">
        <f>_xlfn.XLOOKUP(E50,'GEP Lookup'!B:B,'GEP Lookup'!D:D,"",0,1)&amp;""</f>
        <v/>
      </c>
      <c r="H50" t="str">
        <f>_xlfn.XLOOKUP(E50,'GEP Lookup'!B:B,'GEP Lookup'!E:E,"",0,1)&amp;""</f>
        <v/>
      </c>
      <c r="I50" t="str">
        <f>_xlfn.XLOOKUP(E50,'GEP Lookup'!B:B,'GEP Lookup'!F:F,"",0,1)&amp;""</f>
        <v/>
      </c>
      <c r="J50" t="str">
        <f>_xlfn.XLOOKUP(E50,'GEP Lookup'!B:B,'GEP Lookup'!G:G,"",0,1)&amp;""</f>
        <v/>
      </c>
      <c r="K50">
        <v>3</v>
      </c>
    </row>
    <row r="51" spans="1:11" x14ac:dyDescent="0.3">
      <c r="A51" t="s">
        <v>495</v>
      </c>
      <c r="B51" t="s">
        <v>539</v>
      </c>
      <c r="C51" t="s">
        <v>929</v>
      </c>
      <c r="D51" t="s">
        <v>1028</v>
      </c>
      <c r="E51" s="5" t="s">
        <v>226</v>
      </c>
      <c r="F51" t="s">
        <v>767</v>
      </c>
      <c r="G51" t="str">
        <f>_xlfn.XLOOKUP(E51,'GEP Lookup'!B:B,'GEP Lookup'!D:D,"",0,1)&amp;""</f>
        <v/>
      </c>
      <c r="H51" t="str">
        <f>_xlfn.XLOOKUP(E51,'GEP Lookup'!B:B,'GEP Lookup'!E:E,"",0,1)&amp;""</f>
        <v/>
      </c>
      <c r="I51" t="str">
        <f>_xlfn.XLOOKUP(E51,'GEP Lookup'!B:B,'GEP Lookup'!F:F,"",0,1)&amp;""</f>
        <v/>
      </c>
      <c r="J51" t="str">
        <f>_xlfn.XLOOKUP(E51,'GEP Lookup'!B:B,'GEP Lookup'!G:G,"",0,1)&amp;""</f>
        <v/>
      </c>
      <c r="K51">
        <v>3</v>
      </c>
    </row>
    <row r="52" spans="1:11" x14ac:dyDescent="0.3">
      <c r="A52" t="s">
        <v>495</v>
      </c>
      <c r="B52" t="s">
        <v>540</v>
      </c>
      <c r="C52" t="s">
        <v>930</v>
      </c>
      <c r="D52" t="s">
        <v>1028</v>
      </c>
      <c r="E52" s="5" t="s">
        <v>864</v>
      </c>
      <c r="F52" t="s">
        <v>768</v>
      </c>
      <c r="G52" t="str">
        <f>_xlfn.XLOOKUP(E52,'GEP Lookup'!B:B,'GEP Lookup'!D:D,"",0,1)&amp;""</f>
        <v/>
      </c>
      <c r="H52" t="str">
        <f>_xlfn.XLOOKUP(E52,'GEP Lookup'!B:B,'GEP Lookup'!E:E,"",0,1)&amp;""</f>
        <v/>
      </c>
      <c r="I52" t="str">
        <f>_xlfn.XLOOKUP(E52,'GEP Lookup'!B:B,'GEP Lookup'!F:F,"",0,1)&amp;""</f>
        <v/>
      </c>
      <c r="J52" t="str">
        <f>_xlfn.XLOOKUP(E52,'GEP Lookup'!B:B,'GEP Lookup'!G:G,"",0,1)&amp;""</f>
        <v/>
      </c>
      <c r="K52">
        <v>3</v>
      </c>
    </row>
    <row r="53" spans="1:11" x14ac:dyDescent="0.3">
      <c r="A53" t="s">
        <v>495</v>
      </c>
      <c r="B53" t="s">
        <v>541</v>
      </c>
      <c r="C53" t="s">
        <v>931</v>
      </c>
      <c r="D53" t="s">
        <v>1028</v>
      </c>
      <c r="E53" s="5" t="s">
        <v>865</v>
      </c>
      <c r="F53" t="s">
        <v>769</v>
      </c>
      <c r="G53" t="str">
        <f>_xlfn.XLOOKUP(E53,'GEP Lookup'!B:B,'GEP Lookup'!D:D,"",0,1)&amp;""</f>
        <v/>
      </c>
      <c r="H53" t="str">
        <f>_xlfn.XLOOKUP(E53,'GEP Lookup'!B:B,'GEP Lookup'!E:E,"",0,1)&amp;""</f>
        <v/>
      </c>
      <c r="I53" t="str">
        <f>_xlfn.XLOOKUP(E53,'GEP Lookup'!B:B,'GEP Lookup'!F:F,"",0,1)&amp;""</f>
        <v/>
      </c>
      <c r="J53" t="str">
        <f>_xlfn.XLOOKUP(E53,'GEP Lookup'!B:B,'GEP Lookup'!G:G,"",0,1)&amp;""</f>
        <v/>
      </c>
      <c r="K53">
        <v>3</v>
      </c>
    </row>
    <row r="54" spans="1:11" x14ac:dyDescent="0.3">
      <c r="A54" t="s">
        <v>495</v>
      </c>
      <c r="B54" t="s">
        <v>542</v>
      </c>
      <c r="C54" t="s">
        <v>932</v>
      </c>
      <c r="D54" t="s">
        <v>1028</v>
      </c>
      <c r="E54" s="5" t="s">
        <v>866</v>
      </c>
      <c r="F54" t="s">
        <v>770</v>
      </c>
      <c r="G54" t="str">
        <f>_xlfn.XLOOKUP(E54,'GEP Lookup'!B:B,'GEP Lookup'!D:D,"",0,1)&amp;""</f>
        <v/>
      </c>
      <c r="H54" t="str">
        <f>_xlfn.XLOOKUP(E54,'GEP Lookup'!B:B,'GEP Lookup'!E:E,"",0,1)&amp;""</f>
        <v/>
      </c>
      <c r="I54" t="str">
        <f>_xlfn.XLOOKUP(E54,'GEP Lookup'!B:B,'GEP Lookup'!F:F,"",0,1)&amp;""</f>
        <v/>
      </c>
      <c r="J54" t="str">
        <f>_xlfn.XLOOKUP(E54,'GEP Lookup'!B:B,'GEP Lookup'!G:G,"",0,1)&amp;""</f>
        <v/>
      </c>
      <c r="K54">
        <v>3</v>
      </c>
    </row>
    <row r="55" spans="1:11" x14ac:dyDescent="0.3">
      <c r="A55" t="s">
        <v>495</v>
      </c>
      <c r="B55" t="s">
        <v>543</v>
      </c>
      <c r="C55" t="s">
        <v>933</v>
      </c>
      <c r="D55" t="s">
        <v>1028</v>
      </c>
      <c r="E55" s="5" t="s">
        <v>867</v>
      </c>
      <c r="F55" t="s">
        <v>771</v>
      </c>
      <c r="G55" t="str">
        <f>_xlfn.XLOOKUP(E55,'GEP Lookup'!B:B,'GEP Lookup'!D:D,"",0,1)&amp;""</f>
        <v/>
      </c>
      <c r="H55" t="str">
        <f>_xlfn.XLOOKUP(E55,'GEP Lookup'!B:B,'GEP Lookup'!E:E,"",0,1)&amp;""</f>
        <v/>
      </c>
      <c r="I55" t="str">
        <f>_xlfn.XLOOKUP(E55,'GEP Lookup'!B:B,'GEP Lookup'!F:F,"",0,1)&amp;""</f>
        <v/>
      </c>
      <c r="J55" t="str">
        <f>_xlfn.XLOOKUP(E55,'GEP Lookup'!B:B,'GEP Lookup'!G:G,"",0,1)&amp;""</f>
        <v/>
      </c>
      <c r="K55">
        <v>3</v>
      </c>
    </row>
    <row r="56" spans="1:11" x14ac:dyDescent="0.3">
      <c r="A56" t="s">
        <v>495</v>
      </c>
      <c r="B56" t="s">
        <v>34</v>
      </c>
      <c r="C56" t="s">
        <v>934</v>
      </c>
      <c r="D56" t="s">
        <v>1028</v>
      </c>
      <c r="E56" s="5" t="s">
        <v>34</v>
      </c>
      <c r="F56" t="s">
        <v>772</v>
      </c>
      <c r="G56" t="str">
        <f>_xlfn.XLOOKUP(E56,'GEP Lookup'!B:B,'GEP Lookup'!D:D,"",0,1)&amp;""</f>
        <v>Social Sciences Foundation</v>
      </c>
      <c r="H56" t="str">
        <f>_xlfn.XLOOKUP(E56,'GEP Lookup'!B:B,'GEP Lookup'!E:E,"",0,1)&amp;""</f>
        <v>State Core</v>
      </c>
      <c r="I56" t="str">
        <f>_xlfn.XLOOKUP(E56,'GEP Lookup'!B:B,'GEP Lookup'!F:F,"",0,1)&amp;""</f>
        <v/>
      </c>
      <c r="J56" t="str">
        <f>_xlfn.XLOOKUP(E56,'GEP Lookup'!B:B,'GEP Lookup'!G:G,"",0,1)&amp;""</f>
        <v/>
      </c>
      <c r="K56">
        <v>3</v>
      </c>
    </row>
    <row r="57" spans="1:11" x14ac:dyDescent="0.3">
      <c r="A57" t="s">
        <v>495</v>
      </c>
      <c r="B57" t="s">
        <v>36</v>
      </c>
      <c r="C57" t="s">
        <v>935</v>
      </c>
      <c r="D57" t="s">
        <v>1028</v>
      </c>
      <c r="E57" s="5" t="s">
        <v>36</v>
      </c>
      <c r="F57" t="s">
        <v>773</v>
      </c>
      <c r="G57" t="str">
        <f>_xlfn.XLOOKUP(E57,'GEP Lookup'!B:B,'GEP Lookup'!D:D,"",0,1)&amp;""</f>
        <v>Social Sciences Foundation</v>
      </c>
      <c r="H57" t="str">
        <f>_xlfn.XLOOKUP(E57,'GEP Lookup'!B:B,'GEP Lookup'!E:E,"",0,1)&amp;""</f>
        <v/>
      </c>
      <c r="I57" t="str">
        <f>_xlfn.XLOOKUP(E57,'GEP Lookup'!B:B,'GEP Lookup'!F:F,"",0,1)&amp;""</f>
        <v/>
      </c>
      <c r="J57" t="str">
        <f>_xlfn.XLOOKUP(E57,'GEP Lookup'!B:B,'GEP Lookup'!G:G,"",0,1)&amp;""</f>
        <v/>
      </c>
      <c r="K57">
        <v>3</v>
      </c>
    </row>
    <row r="58" spans="1:11" x14ac:dyDescent="0.3">
      <c r="A58" t="s">
        <v>495</v>
      </c>
      <c r="B58" t="s">
        <v>544</v>
      </c>
      <c r="C58" t="s">
        <v>936</v>
      </c>
      <c r="D58" t="s">
        <v>1028</v>
      </c>
      <c r="E58" s="5" t="s">
        <v>34</v>
      </c>
      <c r="F58" t="s">
        <v>772</v>
      </c>
      <c r="G58" t="str">
        <f>_xlfn.XLOOKUP(E58,'GEP Lookup'!B:B,'GEP Lookup'!D:D,"",0,1)&amp;""</f>
        <v>Social Sciences Foundation</v>
      </c>
      <c r="H58" t="str">
        <f>_xlfn.XLOOKUP(E58,'GEP Lookup'!B:B,'GEP Lookup'!E:E,"",0,1)&amp;""</f>
        <v>State Core</v>
      </c>
      <c r="I58" t="str">
        <f>_xlfn.XLOOKUP(E58,'GEP Lookup'!B:B,'GEP Lookup'!F:F,"",0,1)&amp;""</f>
        <v/>
      </c>
      <c r="J58" t="str">
        <f>_xlfn.XLOOKUP(E58,'GEP Lookup'!B:B,'GEP Lookup'!G:G,"",0,1)&amp;""</f>
        <v/>
      </c>
      <c r="K58">
        <v>3</v>
      </c>
    </row>
    <row r="59" spans="1:11" x14ac:dyDescent="0.3">
      <c r="A59" t="s">
        <v>495</v>
      </c>
      <c r="B59" t="s">
        <v>545</v>
      </c>
      <c r="C59" t="s">
        <v>937</v>
      </c>
      <c r="D59" t="s">
        <v>1028</v>
      </c>
      <c r="E59" s="5" t="s">
        <v>36</v>
      </c>
      <c r="F59" t="s">
        <v>773</v>
      </c>
      <c r="G59" t="str">
        <f>_xlfn.XLOOKUP(E59,'GEP Lookup'!B:B,'GEP Lookup'!D:D,"",0,1)&amp;""</f>
        <v>Social Sciences Foundation</v>
      </c>
      <c r="H59" t="str">
        <f>_xlfn.XLOOKUP(E59,'GEP Lookup'!B:B,'GEP Lookup'!E:E,"",0,1)&amp;""</f>
        <v/>
      </c>
      <c r="I59" t="str">
        <f>_xlfn.XLOOKUP(E59,'GEP Lookup'!B:B,'GEP Lookup'!F:F,"",0,1)&amp;""</f>
        <v/>
      </c>
      <c r="J59" t="str">
        <f>_xlfn.XLOOKUP(E59,'GEP Lookup'!B:B,'GEP Lookup'!G:G,"",0,1)&amp;""</f>
        <v/>
      </c>
      <c r="K59">
        <v>3</v>
      </c>
    </row>
    <row r="60" spans="1:11" x14ac:dyDescent="0.3">
      <c r="A60" t="s">
        <v>495</v>
      </c>
      <c r="B60" t="s">
        <v>546</v>
      </c>
      <c r="C60" t="s">
        <v>938</v>
      </c>
      <c r="D60" t="s">
        <v>1028</v>
      </c>
      <c r="E60" s="5" t="s">
        <v>546</v>
      </c>
      <c r="F60" t="s">
        <v>774</v>
      </c>
      <c r="G60" t="str">
        <f>_xlfn.XLOOKUP(E60,'GEP Lookup'!B:B,'GEP Lookup'!D:D,"",0,1)&amp;""</f>
        <v/>
      </c>
      <c r="H60" t="str">
        <f>_xlfn.XLOOKUP(E60,'GEP Lookup'!B:B,'GEP Lookup'!E:E,"",0,1)&amp;""</f>
        <v/>
      </c>
      <c r="I60" t="str">
        <f>_xlfn.XLOOKUP(E60,'GEP Lookup'!B:B,'GEP Lookup'!F:F,"",0,1)&amp;""</f>
        <v/>
      </c>
      <c r="J60" t="str">
        <f>_xlfn.XLOOKUP(E60,'GEP Lookup'!B:B,'GEP Lookup'!G:G,"",0,1)&amp;""</f>
        <v/>
      </c>
      <c r="K60">
        <v>3</v>
      </c>
    </row>
    <row r="61" spans="1:11" x14ac:dyDescent="0.3">
      <c r="A61" t="s">
        <v>495</v>
      </c>
      <c r="B61" t="s">
        <v>547</v>
      </c>
      <c r="C61" t="s">
        <v>939</v>
      </c>
      <c r="D61" t="s">
        <v>1028</v>
      </c>
      <c r="E61" s="5" t="s">
        <v>547</v>
      </c>
      <c r="F61" t="s">
        <v>775</v>
      </c>
      <c r="G61" t="str">
        <f>_xlfn.XLOOKUP(E61,'GEP Lookup'!B:B,'GEP Lookup'!D:D,"",0,1)&amp;""</f>
        <v/>
      </c>
      <c r="H61" t="str">
        <f>_xlfn.XLOOKUP(E61,'GEP Lookup'!B:B,'GEP Lookup'!E:E,"",0,1)&amp;""</f>
        <v/>
      </c>
      <c r="I61" t="str">
        <f>_xlfn.XLOOKUP(E61,'GEP Lookup'!B:B,'GEP Lookup'!F:F,"",0,1)&amp;""</f>
        <v/>
      </c>
      <c r="J61" t="str">
        <f>_xlfn.XLOOKUP(E61,'GEP Lookup'!B:B,'GEP Lookup'!G:G,"",0,1)&amp;""</f>
        <v/>
      </c>
      <c r="K61">
        <v>3</v>
      </c>
    </row>
    <row r="62" spans="1:11" x14ac:dyDescent="0.3">
      <c r="A62" t="s">
        <v>495</v>
      </c>
      <c r="B62" t="s">
        <v>548</v>
      </c>
      <c r="C62" t="s">
        <v>940</v>
      </c>
      <c r="D62" t="s">
        <v>1028</v>
      </c>
      <c r="E62" s="5" t="s">
        <v>548</v>
      </c>
      <c r="F62" t="s">
        <v>776</v>
      </c>
      <c r="G62" t="str">
        <f>_xlfn.XLOOKUP(E62,'GEP Lookup'!B:B,'GEP Lookup'!D:D,"",0,1)&amp;""</f>
        <v/>
      </c>
      <c r="H62" t="str">
        <f>_xlfn.XLOOKUP(E62,'GEP Lookup'!B:B,'GEP Lookup'!E:E,"",0,1)&amp;""</f>
        <v/>
      </c>
      <c r="I62" t="str">
        <f>_xlfn.XLOOKUP(E62,'GEP Lookup'!B:B,'GEP Lookup'!F:F,"",0,1)&amp;""</f>
        <v/>
      </c>
      <c r="J62" t="str">
        <f>_xlfn.XLOOKUP(E62,'GEP Lookup'!B:B,'GEP Lookup'!G:G,"",0,1)&amp;""</f>
        <v/>
      </c>
      <c r="K62">
        <v>3</v>
      </c>
    </row>
    <row r="63" spans="1:11" x14ac:dyDescent="0.3">
      <c r="A63" t="s">
        <v>495</v>
      </c>
      <c r="B63" t="s">
        <v>549</v>
      </c>
      <c r="C63" t="s">
        <v>941</v>
      </c>
      <c r="D63" t="s">
        <v>1028</v>
      </c>
      <c r="E63" s="5" t="s">
        <v>549</v>
      </c>
      <c r="F63" t="s">
        <v>777</v>
      </c>
      <c r="G63" t="str">
        <f>_xlfn.XLOOKUP(E63,'GEP Lookup'!B:B,'GEP Lookup'!D:D,"",0,1)&amp;""</f>
        <v/>
      </c>
      <c r="H63" t="str">
        <f>_xlfn.XLOOKUP(E63,'GEP Lookup'!B:B,'GEP Lookup'!E:E,"",0,1)&amp;""</f>
        <v/>
      </c>
      <c r="I63" t="str">
        <f>_xlfn.XLOOKUP(E63,'GEP Lookup'!B:B,'GEP Lookup'!F:F,"",0,1)&amp;""</f>
        <v/>
      </c>
      <c r="J63" t="str">
        <f>_xlfn.XLOOKUP(E63,'GEP Lookup'!B:B,'GEP Lookup'!G:G,"",0,1)&amp;""</f>
        <v/>
      </c>
      <c r="K63">
        <v>3</v>
      </c>
    </row>
    <row r="64" spans="1:11" x14ac:dyDescent="0.3">
      <c r="A64" t="s">
        <v>495</v>
      </c>
      <c r="B64" t="s">
        <v>550</v>
      </c>
      <c r="C64" t="s">
        <v>942</v>
      </c>
      <c r="D64" t="s">
        <v>1028</v>
      </c>
      <c r="E64" s="5" t="s">
        <v>550</v>
      </c>
      <c r="F64" t="s">
        <v>778</v>
      </c>
      <c r="G64" t="str">
        <f>_xlfn.XLOOKUP(E64,'GEP Lookup'!B:B,'GEP Lookup'!D:D,"",0,1)&amp;""</f>
        <v/>
      </c>
      <c r="H64" t="str">
        <f>_xlfn.XLOOKUP(E64,'GEP Lookup'!B:B,'GEP Lookup'!E:E,"",0,1)&amp;""</f>
        <v/>
      </c>
      <c r="I64" t="str">
        <f>_xlfn.XLOOKUP(E64,'GEP Lookup'!B:B,'GEP Lookup'!F:F,"",0,1)&amp;""</f>
        <v/>
      </c>
      <c r="J64" t="str">
        <f>_xlfn.XLOOKUP(E64,'GEP Lookup'!B:B,'GEP Lookup'!G:G,"",0,1)&amp;""</f>
        <v/>
      </c>
      <c r="K64">
        <v>3</v>
      </c>
    </row>
    <row r="65" spans="1:11" x14ac:dyDescent="0.3">
      <c r="A65" t="s">
        <v>495</v>
      </c>
      <c r="B65" t="s">
        <v>38</v>
      </c>
      <c r="C65" t="s">
        <v>943</v>
      </c>
      <c r="D65" t="s">
        <v>1028</v>
      </c>
      <c r="E65" s="5" t="s">
        <v>38</v>
      </c>
      <c r="F65" t="s">
        <v>779</v>
      </c>
      <c r="G65" t="str">
        <f>_xlfn.XLOOKUP(E65,'GEP Lookup'!B:B,'GEP Lookup'!D:D,"",0,1)&amp;""</f>
        <v>Communication Foundation</v>
      </c>
      <c r="H65" t="str">
        <f>_xlfn.XLOOKUP(E65,'GEP Lookup'!B:B,'GEP Lookup'!E:E,"",0,1)&amp;""</f>
        <v>State Core</v>
      </c>
      <c r="I65" t="str">
        <f>_xlfn.XLOOKUP(E65,'GEP Lookup'!B:B,'GEP Lookup'!F:F,"",0,1)&amp;""</f>
        <v>State Writing Requirement</v>
      </c>
      <c r="J65" t="str">
        <f>_xlfn.XLOOKUP(E65,'GEP Lookup'!B:B,'GEP Lookup'!G:G,"",0,1)&amp;""</f>
        <v/>
      </c>
      <c r="K65">
        <v>3</v>
      </c>
    </row>
    <row r="66" spans="1:11" x14ac:dyDescent="0.3">
      <c r="A66" t="s">
        <v>495</v>
      </c>
      <c r="B66" t="s">
        <v>551</v>
      </c>
      <c r="C66" t="s">
        <v>944</v>
      </c>
      <c r="D66" t="s">
        <v>1028</v>
      </c>
      <c r="E66" s="5" t="s">
        <v>551</v>
      </c>
      <c r="F66" t="s">
        <v>780</v>
      </c>
      <c r="G66" t="str">
        <f>_xlfn.XLOOKUP(E66,'GEP Lookup'!B:B,'GEP Lookup'!D:D,"",0,1)&amp;""</f>
        <v>Communication Foundation</v>
      </c>
      <c r="H66" t="str">
        <f>_xlfn.XLOOKUP(E66,'GEP Lookup'!B:B,'GEP Lookup'!E:E,"",0,1)&amp;""</f>
        <v/>
      </c>
      <c r="I66" t="str">
        <f>_xlfn.XLOOKUP(E66,'GEP Lookup'!B:B,'GEP Lookup'!F:F,"",0,1)&amp;""</f>
        <v>State Writing Requirement</v>
      </c>
      <c r="J66" t="str">
        <f>_xlfn.XLOOKUP(E66,'GEP Lookup'!B:B,'GEP Lookup'!G:G,"",0,1)&amp;""</f>
        <v/>
      </c>
      <c r="K66">
        <v>3</v>
      </c>
    </row>
    <row r="67" spans="1:11" x14ac:dyDescent="0.3">
      <c r="A67" t="s">
        <v>495</v>
      </c>
      <c r="B67" t="s">
        <v>552</v>
      </c>
      <c r="C67" t="s">
        <v>417</v>
      </c>
      <c r="D67" t="s">
        <v>1028</v>
      </c>
      <c r="E67" s="5" t="s">
        <v>418</v>
      </c>
      <c r="F67" t="s">
        <v>781</v>
      </c>
      <c r="G67" t="str">
        <f>_xlfn.XLOOKUP(E67,'GEP Lookup'!B:B,'GEP Lookup'!D:D,"",0,1)&amp;""</f>
        <v/>
      </c>
      <c r="H67" t="str">
        <f>_xlfn.XLOOKUP(E67,'GEP Lookup'!B:B,'GEP Lookup'!E:E,"",0,1)&amp;""</f>
        <v/>
      </c>
      <c r="I67" t="str">
        <f>_xlfn.XLOOKUP(E67,'GEP Lookup'!B:B,'GEP Lookup'!F:F,"",0,1)&amp;""</f>
        <v/>
      </c>
      <c r="J67" t="str">
        <f>_xlfn.XLOOKUP(E67,'GEP Lookup'!B:B,'GEP Lookup'!G:G,"",0,1)&amp;""</f>
        <v/>
      </c>
      <c r="K67">
        <v>3</v>
      </c>
    </row>
    <row r="68" spans="1:11" x14ac:dyDescent="0.3">
      <c r="A68" t="s">
        <v>495</v>
      </c>
      <c r="B68" t="s">
        <v>553</v>
      </c>
      <c r="C68" t="s">
        <v>945</v>
      </c>
      <c r="D68" t="s">
        <v>1028</v>
      </c>
      <c r="E68" s="5" t="s">
        <v>38</v>
      </c>
      <c r="F68" t="s">
        <v>779</v>
      </c>
      <c r="G68" t="str">
        <f>_xlfn.XLOOKUP(E68,'GEP Lookup'!B:B,'GEP Lookup'!D:D,"",0,1)&amp;""</f>
        <v>Communication Foundation</v>
      </c>
      <c r="H68" t="str">
        <f>_xlfn.XLOOKUP(E68,'GEP Lookup'!B:B,'GEP Lookup'!E:E,"",0,1)&amp;""</f>
        <v>State Core</v>
      </c>
      <c r="I68" t="str">
        <f>_xlfn.XLOOKUP(E68,'GEP Lookup'!B:B,'GEP Lookup'!F:F,"",0,1)&amp;""</f>
        <v>State Writing Requirement</v>
      </c>
      <c r="J68" t="str">
        <f>_xlfn.XLOOKUP(E68,'GEP Lookup'!B:B,'GEP Lookup'!G:G,"",0,1)&amp;""</f>
        <v/>
      </c>
      <c r="K68">
        <v>3</v>
      </c>
    </row>
    <row r="69" spans="1:11" x14ac:dyDescent="0.3">
      <c r="A69" t="s">
        <v>495</v>
      </c>
      <c r="B69" t="s">
        <v>554</v>
      </c>
      <c r="C69" t="s">
        <v>946</v>
      </c>
      <c r="D69" t="s">
        <v>1028</v>
      </c>
      <c r="E69" s="5" t="s">
        <v>551</v>
      </c>
      <c r="F69" t="s">
        <v>780</v>
      </c>
      <c r="G69" t="str">
        <f>_xlfn.XLOOKUP(E69,'GEP Lookup'!B:B,'GEP Lookup'!D:D,"",0,1)&amp;""</f>
        <v>Communication Foundation</v>
      </c>
      <c r="H69" t="str">
        <f>_xlfn.XLOOKUP(E69,'GEP Lookup'!B:B,'GEP Lookup'!E:E,"",0,1)&amp;""</f>
        <v/>
      </c>
      <c r="I69" t="str">
        <f>_xlfn.XLOOKUP(E69,'GEP Lookup'!B:B,'GEP Lookup'!F:F,"",0,1)&amp;""</f>
        <v>State Writing Requirement</v>
      </c>
      <c r="J69" t="str">
        <f>_xlfn.XLOOKUP(E69,'GEP Lookup'!B:B,'GEP Lookup'!G:G,"",0,1)&amp;""</f>
        <v/>
      </c>
      <c r="K69">
        <v>3</v>
      </c>
    </row>
    <row r="70" spans="1:11" x14ac:dyDescent="0.3">
      <c r="A70" t="s">
        <v>495</v>
      </c>
      <c r="B70" t="s">
        <v>555</v>
      </c>
      <c r="C70" t="s">
        <v>947</v>
      </c>
      <c r="D70" t="s">
        <v>1028</v>
      </c>
      <c r="E70" s="5" t="s">
        <v>555</v>
      </c>
      <c r="F70" t="s">
        <v>782</v>
      </c>
      <c r="G70" t="str">
        <f>_xlfn.XLOOKUP(E70,'GEP Lookup'!B:B,'GEP Lookup'!D:D,"",0,1)&amp;""</f>
        <v/>
      </c>
      <c r="H70" t="str">
        <f>_xlfn.XLOOKUP(E70,'GEP Lookup'!B:B,'GEP Lookup'!E:E,"",0,1)&amp;""</f>
        <v/>
      </c>
      <c r="I70" t="str">
        <f>_xlfn.XLOOKUP(E70,'GEP Lookup'!B:B,'GEP Lookup'!F:F,"",0,1)&amp;""</f>
        <v/>
      </c>
      <c r="J70" t="str">
        <f>_xlfn.XLOOKUP(E70,'GEP Lookup'!B:B,'GEP Lookup'!G:G,"",0,1)&amp;""</f>
        <v/>
      </c>
      <c r="K70">
        <v>3</v>
      </c>
    </row>
    <row r="71" spans="1:11" x14ac:dyDescent="0.3">
      <c r="A71" t="s">
        <v>495</v>
      </c>
      <c r="B71" t="s">
        <v>556</v>
      </c>
      <c r="C71" t="s">
        <v>948</v>
      </c>
      <c r="D71" t="s">
        <v>1028</v>
      </c>
      <c r="E71" s="5" t="s">
        <v>556</v>
      </c>
      <c r="F71" t="s">
        <v>783</v>
      </c>
      <c r="G71" t="str">
        <f>_xlfn.XLOOKUP(E71,'GEP Lookup'!B:B,'GEP Lookup'!D:D,"",0,1)&amp;""</f>
        <v/>
      </c>
      <c r="H71" t="str">
        <f>_xlfn.XLOOKUP(E71,'GEP Lookup'!B:B,'GEP Lookup'!E:E,"",0,1)&amp;""</f>
        <v/>
      </c>
      <c r="I71" t="str">
        <f>_xlfn.XLOOKUP(E71,'GEP Lookup'!B:B,'GEP Lookup'!F:F,"",0,1)&amp;""</f>
        <v/>
      </c>
      <c r="J71" t="str">
        <f>_xlfn.XLOOKUP(E71,'GEP Lookup'!B:B,'GEP Lookup'!G:G,"",0,1)&amp;""</f>
        <v/>
      </c>
      <c r="K71">
        <v>3</v>
      </c>
    </row>
    <row r="72" spans="1:11" x14ac:dyDescent="0.3">
      <c r="A72" t="s">
        <v>495</v>
      </c>
      <c r="B72" t="s">
        <v>557</v>
      </c>
      <c r="C72" t="s">
        <v>949</v>
      </c>
      <c r="D72" t="s">
        <v>1028</v>
      </c>
      <c r="E72" s="5" t="s">
        <v>868</v>
      </c>
      <c r="F72" t="s">
        <v>784</v>
      </c>
      <c r="G72" t="str">
        <f>_xlfn.XLOOKUP(E72,'GEP Lookup'!B:B,'GEP Lookup'!D:D,"",0,1)&amp;""</f>
        <v/>
      </c>
      <c r="H72" t="str">
        <f>_xlfn.XLOOKUP(E72,'GEP Lookup'!B:B,'GEP Lookup'!E:E,"",0,1)&amp;""</f>
        <v/>
      </c>
      <c r="I72" t="str">
        <f>_xlfn.XLOOKUP(E72,'GEP Lookup'!B:B,'GEP Lookup'!F:F,"",0,1)&amp;""</f>
        <v/>
      </c>
      <c r="J72" t="str">
        <f>_xlfn.XLOOKUP(E72,'GEP Lookup'!B:B,'GEP Lookup'!G:G,"",0,1)&amp;""</f>
        <v/>
      </c>
      <c r="K72">
        <v>3</v>
      </c>
    </row>
    <row r="73" spans="1:11" x14ac:dyDescent="0.3">
      <c r="A73" t="s">
        <v>495</v>
      </c>
      <c r="B73" t="s">
        <v>245</v>
      </c>
      <c r="C73" t="s">
        <v>950</v>
      </c>
      <c r="D73" t="s">
        <v>1028</v>
      </c>
      <c r="E73" s="5" t="s">
        <v>245</v>
      </c>
      <c r="F73" t="s">
        <v>785</v>
      </c>
      <c r="G73" t="str">
        <f>_xlfn.XLOOKUP(E73,'GEP Lookup'!B:B,'GEP Lookup'!D:D,"",0,1)&amp;""</f>
        <v>Humanities Foundation</v>
      </c>
      <c r="H73" t="str">
        <f>_xlfn.XLOOKUP(E73,'GEP Lookup'!B:B,'GEP Lookup'!E:E,"",0,1)&amp;""</f>
        <v/>
      </c>
      <c r="I73" t="str">
        <f>_xlfn.XLOOKUP(E73,'GEP Lookup'!B:B,'GEP Lookup'!F:F,"",0,1)&amp;""</f>
        <v>State Writing Requirement</v>
      </c>
      <c r="J73" t="str">
        <f>_xlfn.XLOOKUP(E73,'GEP Lookup'!B:B,'GEP Lookup'!G:G,"",0,1)&amp;""</f>
        <v/>
      </c>
      <c r="K73">
        <v>3</v>
      </c>
    </row>
    <row r="74" spans="1:11" x14ac:dyDescent="0.3">
      <c r="A74" t="s">
        <v>495</v>
      </c>
      <c r="B74" t="s">
        <v>247</v>
      </c>
      <c r="C74" t="s">
        <v>951</v>
      </c>
      <c r="D74" t="s">
        <v>1028</v>
      </c>
      <c r="E74" s="5" t="s">
        <v>247</v>
      </c>
      <c r="F74" t="s">
        <v>786</v>
      </c>
      <c r="G74" t="str">
        <f>_xlfn.XLOOKUP(E74,'GEP Lookup'!B:B,'GEP Lookup'!D:D,"",0,1)&amp;""</f>
        <v>Humanities Foundation</v>
      </c>
      <c r="H74" t="str">
        <f>_xlfn.XLOOKUP(E74,'GEP Lookup'!B:B,'GEP Lookup'!E:E,"",0,1)&amp;""</f>
        <v/>
      </c>
      <c r="I74" t="str">
        <f>_xlfn.XLOOKUP(E74,'GEP Lookup'!B:B,'GEP Lookup'!F:F,"",0,1)&amp;""</f>
        <v>State Writing Requirement</v>
      </c>
      <c r="J74" t="str">
        <f>_xlfn.XLOOKUP(E74,'GEP Lookup'!B:B,'GEP Lookup'!G:G,"",0,1)&amp;""</f>
        <v/>
      </c>
      <c r="K74">
        <v>3</v>
      </c>
    </row>
    <row r="75" spans="1:11" x14ac:dyDescent="0.3">
      <c r="A75" t="s">
        <v>495</v>
      </c>
      <c r="B75" t="s">
        <v>558</v>
      </c>
      <c r="C75" t="s">
        <v>952</v>
      </c>
      <c r="D75" t="s">
        <v>1028</v>
      </c>
      <c r="E75" s="5" t="s">
        <v>247</v>
      </c>
      <c r="F75" t="s">
        <v>786</v>
      </c>
      <c r="G75" t="str">
        <f>_xlfn.XLOOKUP(E75,'GEP Lookup'!B:B,'GEP Lookup'!D:D,"",0,1)&amp;""</f>
        <v>Humanities Foundation</v>
      </c>
      <c r="H75" t="str">
        <f>_xlfn.XLOOKUP(E75,'GEP Lookup'!B:B,'GEP Lookup'!E:E,"",0,1)&amp;""</f>
        <v/>
      </c>
      <c r="I75" t="str">
        <f>_xlfn.XLOOKUP(E75,'GEP Lookup'!B:B,'GEP Lookup'!F:F,"",0,1)&amp;""</f>
        <v>State Writing Requirement</v>
      </c>
      <c r="J75" t="str">
        <f>_xlfn.XLOOKUP(E75,'GEP Lookup'!B:B,'GEP Lookup'!G:G,"",0,1)&amp;""</f>
        <v/>
      </c>
      <c r="K75">
        <v>3</v>
      </c>
    </row>
    <row r="76" spans="1:11" x14ac:dyDescent="0.3">
      <c r="A76" t="s">
        <v>495</v>
      </c>
      <c r="B76" t="s">
        <v>559</v>
      </c>
      <c r="C76" t="s">
        <v>953</v>
      </c>
      <c r="D76" t="s">
        <v>1028</v>
      </c>
      <c r="E76" s="5" t="s">
        <v>559</v>
      </c>
      <c r="F76" t="s">
        <v>787</v>
      </c>
      <c r="G76" t="str">
        <f>_xlfn.XLOOKUP(E76,'GEP Lookup'!B:B,'GEP Lookup'!D:D,"",0,1)&amp;""</f>
        <v>Natural Sciences Foundation</v>
      </c>
      <c r="H76" t="str">
        <f>_xlfn.XLOOKUP(E76,'GEP Lookup'!B:B,'GEP Lookup'!E:E,"",0,1)&amp;""</f>
        <v>State Core</v>
      </c>
      <c r="I76" t="str">
        <f>_xlfn.XLOOKUP(E76,'GEP Lookup'!B:B,'GEP Lookup'!F:F,"",0,1)&amp;""</f>
        <v/>
      </c>
      <c r="J76" t="str">
        <f>_xlfn.XLOOKUP(E76,'GEP Lookup'!B:B,'GEP Lookup'!G:G,"",0,1)&amp;""</f>
        <v/>
      </c>
      <c r="K76">
        <v>3</v>
      </c>
    </row>
    <row r="77" spans="1:11" x14ac:dyDescent="0.3">
      <c r="A77" t="s">
        <v>495</v>
      </c>
      <c r="B77" t="s">
        <v>560</v>
      </c>
      <c r="C77" t="s">
        <v>954</v>
      </c>
      <c r="D77" t="s">
        <v>1028</v>
      </c>
      <c r="E77" s="5" t="s">
        <v>559</v>
      </c>
      <c r="F77" t="s">
        <v>787</v>
      </c>
      <c r="G77" t="str">
        <f>_xlfn.XLOOKUP(E77,'GEP Lookup'!B:B,'GEP Lookup'!D:D,"",0,1)&amp;""</f>
        <v>Natural Sciences Foundation</v>
      </c>
      <c r="H77" t="str">
        <f>_xlfn.XLOOKUP(E77,'GEP Lookup'!B:B,'GEP Lookup'!E:E,"",0,1)&amp;""</f>
        <v>State Core</v>
      </c>
      <c r="I77" t="str">
        <f>_xlfn.XLOOKUP(E77,'GEP Lookup'!B:B,'GEP Lookup'!F:F,"",0,1)&amp;""</f>
        <v/>
      </c>
      <c r="J77" t="str">
        <f>_xlfn.XLOOKUP(E77,'GEP Lookup'!B:B,'GEP Lookup'!G:G,"",0,1)&amp;""</f>
        <v/>
      </c>
      <c r="K77">
        <v>3</v>
      </c>
    </row>
    <row r="78" spans="1:11" x14ac:dyDescent="0.3">
      <c r="A78" t="s">
        <v>495</v>
      </c>
      <c r="B78" t="s">
        <v>561</v>
      </c>
      <c r="C78" t="s">
        <v>673</v>
      </c>
      <c r="D78" t="s">
        <v>1028</v>
      </c>
      <c r="E78" s="5" t="s">
        <v>561</v>
      </c>
      <c r="F78" t="s">
        <v>788</v>
      </c>
      <c r="G78" t="str">
        <f>_xlfn.XLOOKUP(E78,'GEP Lookup'!B:B,'GEP Lookup'!D:D,"",0,1)&amp;""</f>
        <v>Humanities Foundation</v>
      </c>
      <c r="H78" t="str">
        <f>_xlfn.XLOOKUP(E78,'GEP Lookup'!B:B,'GEP Lookup'!E:E,"",0,1)&amp;""</f>
        <v/>
      </c>
      <c r="I78" t="str">
        <f>_xlfn.XLOOKUP(E78,'GEP Lookup'!B:B,'GEP Lookup'!F:F,"",0,1)&amp;""</f>
        <v/>
      </c>
      <c r="J78" t="str">
        <f>_xlfn.XLOOKUP(E78,'GEP Lookup'!B:B,'GEP Lookup'!G:G,"",0,1)&amp;""</f>
        <v/>
      </c>
      <c r="K78">
        <v>3</v>
      </c>
    </row>
    <row r="79" spans="1:11" x14ac:dyDescent="0.3">
      <c r="A79" t="s">
        <v>495</v>
      </c>
      <c r="B79" t="s">
        <v>562</v>
      </c>
      <c r="C79" t="s">
        <v>403</v>
      </c>
      <c r="D79" t="s">
        <v>1028</v>
      </c>
      <c r="E79" s="5" t="s">
        <v>562</v>
      </c>
      <c r="F79" t="s">
        <v>789</v>
      </c>
      <c r="G79" t="str">
        <f>_xlfn.XLOOKUP(E79,'GEP Lookup'!B:B,'GEP Lookup'!D:D,"",0,1)&amp;""</f>
        <v/>
      </c>
      <c r="H79" t="str">
        <f>_xlfn.XLOOKUP(E79,'GEP Lookup'!B:B,'GEP Lookup'!E:E,"",0,1)&amp;""</f>
        <v/>
      </c>
      <c r="I79" t="str">
        <f>_xlfn.XLOOKUP(E79,'GEP Lookup'!B:B,'GEP Lookup'!F:F,"",0,1)&amp;""</f>
        <v/>
      </c>
      <c r="J79" t="str">
        <f>_xlfn.XLOOKUP(E79,'GEP Lookup'!B:B,'GEP Lookup'!G:G,"",0,1)&amp;""</f>
        <v/>
      </c>
      <c r="K79">
        <v>3</v>
      </c>
    </row>
    <row r="80" spans="1:11" x14ac:dyDescent="0.3">
      <c r="A80" t="s">
        <v>495</v>
      </c>
      <c r="B80" t="s">
        <v>562</v>
      </c>
      <c r="C80" t="s">
        <v>403</v>
      </c>
      <c r="D80" t="s">
        <v>1028</v>
      </c>
      <c r="E80" s="5" t="s">
        <v>562</v>
      </c>
      <c r="F80" t="s">
        <v>789</v>
      </c>
      <c r="G80" t="str">
        <f>_xlfn.XLOOKUP(E80,'GEP Lookup'!B:B,'GEP Lookup'!D:D,"",0,1)&amp;""</f>
        <v/>
      </c>
      <c r="H80" t="str">
        <f>_xlfn.XLOOKUP(E80,'GEP Lookup'!B:B,'GEP Lookup'!E:E,"",0,1)&amp;""</f>
        <v/>
      </c>
      <c r="I80" t="str">
        <f>_xlfn.XLOOKUP(E80,'GEP Lookup'!B:B,'GEP Lookup'!F:F,"",0,1)&amp;""</f>
        <v/>
      </c>
      <c r="J80" t="str">
        <f>_xlfn.XLOOKUP(E80,'GEP Lookup'!B:B,'GEP Lookup'!G:G,"",0,1)&amp;""</f>
        <v/>
      </c>
      <c r="K80">
        <v>3</v>
      </c>
    </row>
    <row r="81" spans="1:11" x14ac:dyDescent="0.3">
      <c r="A81" t="s">
        <v>495</v>
      </c>
      <c r="B81" t="s">
        <v>563</v>
      </c>
      <c r="C81" t="s">
        <v>955</v>
      </c>
      <c r="D81" t="s">
        <v>1028</v>
      </c>
      <c r="E81" s="5" t="s">
        <v>219</v>
      </c>
      <c r="F81" t="s">
        <v>790</v>
      </c>
      <c r="G81" t="str">
        <f>_xlfn.XLOOKUP(E81,'GEP Lookup'!B:B,'GEP Lookup'!D:D,"",0,1)&amp;""</f>
        <v/>
      </c>
      <c r="H81" t="str">
        <f>_xlfn.XLOOKUP(E81,'GEP Lookup'!B:B,'GEP Lookup'!E:E,"",0,1)&amp;""</f>
        <v/>
      </c>
      <c r="I81" t="str">
        <f>_xlfn.XLOOKUP(E81,'GEP Lookup'!B:B,'GEP Lookup'!F:F,"",0,1)&amp;""</f>
        <v/>
      </c>
      <c r="J81" t="str">
        <f>_xlfn.XLOOKUP(E81,'GEP Lookup'!B:B,'GEP Lookup'!G:G,"",0,1)&amp;""</f>
        <v/>
      </c>
      <c r="K81">
        <v>4</v>
      </c>
    </row>
    <row r="82" spans="1:11" x14ac:dyDescent="0.3">
      <c r="A82" t="s">
        <v>495</v>
      </c>
      <c r="B82" t="s">
        <v>564</v>
      </c>
      <c r="C82" t="s">
        <v>956</v>
      </c>
      <c r="D82" t="s">
        <v>1028</v>
      </c>
      <c r="E82" s="5" t="s">
        <v>126</v>
      </c>
      <c r="F82" t="s">
        <v>791</v>
      </c>
      <c r="G82" t="str">
        <f>_xlfn.XLOOKUP(E82,'GEP Lookup'!B:B,'GEP Lookup'!D:D,"",0,1)&amp;""</f>
        <v/>
      </c>
      <c r="H82" t="str">
        <f>_xlfn.XLOOKUP(E82,'GEP Lookup'!B:B,'GEP Lookup'!E:E,"",0,1)&amp;""</f>
        <v/>
      </c>
      <c r="I82" t="str">
        <f>_xlfn.XLOOKUP(E82,'GEP Lookup'!B:B,'GEP Lookup'!F:F,"",0,1)&amp;""</f>
        <v/>
      </c>
      <c r="J82" t="str">
        <f>_xlfn.XLOOKUP(E82,'GEP Lookup'!B:B,'GEP Lookup'!G:G,"",0,1)&amp;""</f>
        <v/>
      </c>
      <c r="K82">
        <v>4</v>
      </c>
    </row>
    <row r="83" spans="1:11" x14ac:dyDescent="0.3">
      <c r="A83" t="s">
        <v>495</v>
      </c>
      <c r="B83" t="s">
        <v>565</v>
      </c>
      <c r="C83" t="s">
        <v>957</v>
      </c>
      <c r="D83" t="s">
        <v>1028</v>
      </c>
      <c r="E83" s="5" t="s">
        <v>221</v>
      </c>
      <c r="F83" t="s">
        <v>792</v>
      </c>
      <c r="G83" t="str">
        <f>_xlfn.XLOOKUP(E83,'GEP Lookup'!B:B,'GEP Lookup'!D:D,"",0,1)&amp;""</f>
        <v/>
      </c>
      <c r="H83" t="str">
        <f>_xlfn.XLOOKUP(E83,'GEP Lookup'!B:B,'GEP Lookup'!E:E,"",0,1)&amp;""</f>
        <v/>
      </c>
      <c r="I83" t="str">
        <f>_xlfn.XLOOKUP(E83,'GEP Lookup'!B:B,'GEP Lookup'!F:F,"",0,1)&amp;""</f>
        <v/>
      </c>
      <c r="J83" t="str">
        <f>_xlfn.XLOOKUP(E83,'GEP Lookup'!B:B,'GEP Lookup'!G:G,"",0,1)&amp;""</f>
        <v/>
      </c>
      <c r="K83">
        <v>4</v>
      </c>
    </row>
    <row r="84" spans="1:11" x14ac:dyDescent="0.3">
      <c r="A84" t="s">
        <v>495</v>
      </c>
      <c r="B84" t="s">
        <v>566</v>
      </c>
      <c r="C84" t="s">
        <v>958</v>
      </c>
      <c r="D84" t="s">
        <v>1028</v>
      </c>
      <c r="E84" s="5" t="s">
        <v>136</v>
      </c>
      <c r="F84" t="s">
        <v>793</v>
      </c>
      <c r="G84" t="str">
        <f>_xlfn.XLOOKUP(E84,'GEP Lookup'!B:B,'GEP Lookup'!D:D,"",0,1)&amp;""</f>
        <v/>
      </c>
      <c r="H84" t="str">
        <f>_xlfn.XLOOKUP(E84,'GEP Lookup'!B:B,'GEP Lookup'!E:E,"",0,1)&amp;""</f>
        <v/>
      </c>
      <c r="I84" t="str">
        <f>_xlfn.XLOOKUP(E84,'GEP Lookup'!B:B,'GEP Lookup'!F:F,"",0,1)&amp;""</f>
        <v/>
      </c>
      <c r="J84" t="str">
        <f>_xlfn.XLOOKUP(E84,'GEP Lookup'!B:B,'GEP Lookup'!G:G,"",0,1)&amp;""</f>
        <v/>
      </c>
      <c r="K84">
        <v>4</v>
      </c>
    </row>
    <row r="85" spans="1:11" x14ac:dyDescent="0.3">
      <c r="A85" t="s">
        <v>495</v>
      </c>
      <c r="B85" t="s">
        <v>355</v>
      </c>
      <c r="C85" t="s">
        <v>959</v>
      </c>
      <c r="D85" t="s">
        <v>1028</v>
      </c>
      <c r="E85" s="5" t="s">
        <v>355</v>
      </c>
      <c r="F85" t="s">
        <v>794</v>
      </c>
      <c r="G85" t="str">
        <f>_xlfn.XLOOKUP(E85,'GEP Lookup'!B:B,'GEP Lookup'!D:D,"",0,1)&amp;""</f>
        <v/>
      </c>
      <c r="H85" t="str">
        <f>_xlfn.XLOOKUP(E85,'GEP Lookup'!B:B,'GEP Lookup'!E:E,"",0,1)&amp;""</f>
        <v/>
      </c>
      <c r="I85" t="str">
        <f>_xlfn.XLOOKUP(E85,'GEP Lookup'!B:B,'GEP Lookup'!F:F,"",0,1)&amp;""</f>
        <v/>
      </c>
      <c r="J85" t="str">
        <f>_xlfn.XLOOKUP(E85,'GEP Lookup'!B:B,'GEP Lookup'!G:G,"",0,1)&amp;""</f>
        <v/>
      </c>
      <c r="K85">
        <v>3</v>
      </c>
    </row>
    <row r="86" spans="1:11" x14ac:dyDescent="0.3">
      <c r="A86" t="s">
        <v>495</v>
      </c>
      <c r="B86" t="s">
        <v>567</v>
      </c>
      <c r="C86" t="s">
        <v>795</v>
      </c>
      <c r="D86" t="s">
        <v>1028</v>
      </c>
      <c r="E86" s="5" t="s">
        <v>567</v>
      </c>
      <c r="F86" t="s">
        <v>795</v>
      </c>
      <c r="G86" t="str">
        <f>_xlfn.XLOOKUP(E86,'GEP Lookup'!B:B,'GEP Lookup'!D:D,"",0,1)&amp;""</f>
        <v/>
      </c>
      <c r="H86" t="str">
        <f>_xlfn.XLOOKUP(E86,'GEP Lookup'!B:B,'GEP Lookup'!E:E,"",0,1)&amp;""</f>
        <v/>
      </c>
      <c r="I86" t="str">
        <f>_xlfn.XLOOKUP(E86,'GEP Lookup'!B:B,'GEP Lookup'!F:F,"",0,1)&amp;""</f>
        <v/>
      </c>
      <c r="J86" t="str">
        <f>_xlfn.XLOOKUP(E86,'GEP Lookup'!B:B,'GEP Lookup'!G:G,"",0,1)&amp;""</f>
        <v/>
      </c>
      <c r="K86">
        <v>3</v>
      </c>
    </row>
    <row r="87" spans="1:11" x14ac:dyDescent="0.3">
      <c r="A87" t="s">
        <v>495</v>
      </c>
      <c r="B87" t="s">
        <v>568</v>
      </c>
      <c r="C87" t="s">
        <v>960</v>
      </c>
      <c r="D87" t="s">
        <v>1028</v>
      </c>
      <c r="E87" s="5" t="s">
        <v>638</v>
      </c>
      <c r="F87" t="s">
        <v>796</v>
      </c>
      <c r="G87" t="str">
        <f>_xlfn.XLOOKUP(E87,'GEP Lookup'!B:B,'GEP Lookup'!D:D,"",0,1)&amp;""</f>
        <v>Humanities Foundation</v>
      </c>
      <c r="H87" t="str">
        <f>_xlfn.XLOOKUP(E87,'GEP Lookup'!B:B,'GEP Lookup'!E:E,"",0,1)&amp;""</f>
        <v>State Core</v>
      </c>
      <c r="I87" t="str">
        <f>_xlfn.XLOOKUP(E87,'GEP Lookup'!B:B,'GEP Lookup'!F:F,"",0,1)&amp;""</f>
        <v/>
      </c>
      <c r="J87" t="str">
        <f>_xlfn.XLOOKUP(E87,'GEP Lookup'!B:B,'GEP Lookup'!G:G,"",0,1)&amp;""</f>
        <v/>
      </c>
      <c r="K87">
        <v>3</v>
      </c>
    </row>
    <row r="88" spans="1:11" x14ac:dyDescent="0.3">
      <c r="A88" t="s">
        <v>495</v>
      </c>
      <c r="B88" t="s">
        <v>569</v>
      </c>
      <c r="C88" t="s">
        <v>961</v>
      </c>
      <c r="D88" t="s">
        <v>1028</v>
      </c>
      <c r="E88" s="5" t="s">
        <v>638</v>
      </c>
      <c r="F88" t="s">
        <v>796</v>
      </c>
      <c r="G88" t="str">
        <f>_xlfn.XLOOKUP(E88,'GEP Lookup'!B:B,'GEP Lookup'!D:D,"",0,1)&amp;""</f>
        <v>Humanities Foundation</v>
      </c>
      <c r="H88" t="str">
        <f>_xlfn.XLOOKUP(E88,'GEP Lookup'!B:B,'GEP Lookup'!E:E,"",0,1)&amp;""</f>
        <v>State Core</v>
      </c>
      <c r="I88" t="str">
        <f>_xlfn.XLOOKUP(E88,'GEP Lookup'!B:B,'GEP Lookup'!F:F,"",0,1)&amp;""</f>
        <v/>
      </c>
      <c r="J88" t="str">
        <f>_xlfn.XLOOKUP(E88,'GEP Lookup'!B:B,'GEP Lookup'!G:G,"",0,1)&amp;""</f>
        <v/>
      </c>
      <c r="K88">
        <v>3</v>
      </c>
    </row>
    <row r="89" spans="1:11" x14ac:dyDescent="0.3">
      <c r="A89" t="s">
        <v>495</v>
      </c>
      <c r="B89" t="s">
        <v>570</v>
      </c>
      <c r="C89" t="s">
        <v>962</v>
      </c>
      <c r="D89" t="s">
        <v>1028</v>
      </c>
      <c r="E89" s="5" t="s">
        <v>869</v>
      </c>
      <c r="F89" t="s">
        <v>797</v>
      </c>
      <c r="G89" t="str">
        <f>_xlfn.XLOOKUP(E89,'GEP Lookup'!B:B,'GEP Lookup'!D:D,"",0,1)&amp;""</f>
        <v/>
      </c>
      <c r="H89" t="str">
        <f>_xlfn.XLOOKUP(E89,'GEP Lookup'!B:B,'GEP Lookup'!E:E,"",0,1)&amp;""</f>
        <v/>
      </c>
      <c r="I89" t="str">
        <f>_xlfn.XLOOKUP(E89,'GEP Lookup'!B:B,'GEP Lookup'!F:F,"",0,1)&amp;""</f>
        <v/>
      </c>
      <c r="J89" t="str">
        <f>_xlfn.XLOOKUP(E89,'GEP Lookup'!B:B,'GEP Lookup'!G:G,"",0,1)&amp;""</f>
        <v/>
      </c>
      <c r="K89">
        <v>3</v>
      </c>
    </row>
    <row r="90" spans="1:11" x14ac:dyDescent="0.3">
      <c r="A90" t="s">
        <v>495</v>
      </c>
      <c r="B90" t="s">
        <v>571</v>
      </c>
      <c r="C90" t="s">
        <v>963</v>
      </c>
      <c r="D90" t="s">
        <v>1028</v>
      </c>
      <c r="E90" s="5" t="s">
        <v>571</v>
      </c>
      <c r="F90" t="s">
        <v>798</v>
      </c>
      <c r="G90" t="str">
        <f>_xlfn.XLOOKUP(E90,'GEP Lookup'!B:B,'GEP Lookup'!D:D,"",0,1)&amp;""</f>
        <v/>
      </c>
      <c r="H90" t="str">
        <f>_xlfn.XLOOKUP(E90,'GEP Lookup'!B:B,'GEP Lookup'!E:E,"",0,1)&amp;""</f>
        <v/>
      </c>
      <c r="I90" t="str">
        <f>_xlfn.XLOOKUP(E90,'GEP Lookup'!B:B,'GEP Lookup'!F:F,"",0,1)&amp;""</f>
        <v/>
      </c>
      <c r="J90" t="str">
        <f>_xlfn.XLOOKUP(E90,'GEP Lookup'!B:B,'GEP Lookup'!G:G,"",0,1)&amp;""</f>
        <v/>
      </c>
      <c r="K90">
        <v>3</v>
      </c>
    </row>
    <row r="91" spans="1:11" x14ac:dyDescent="0.3">
      <c r="A91" t="s">
        <v>495</v>
      </c>
      <c r="B91" t="s">
        <v>572</v>
      </c>
      <c r="C91" t="s">
        <v>964</v>
      </c>
      <c r="D91" t="s">
        <v>1028</v>
      </c>
      <c r="E91" s="5" t="s">
        <v>571</v>
      </c>
      <c r="F91" t="s">
        <v>798</v>
      </c>
      <c r="G91" t="str">
        <f>_xlfn.XLOOKUP(E91,'GEP Lookup'!B:B,'GEP Lookup'!D:D,"",0,1)&amp;""</f>
        <v/>
      </c>
      <c r="H91" t="str">
        <f>_xlfn.XLOOKUP(E91,'GEP Lookup'!B:B,'GEP Lookup'!E:E,"",0,1)&amp;""</f>
        <v/>
      </c>
      <c r="I91" t="str">
        <f>_xlfn.XLOOKUP(E91,'GEP Lookup'!B:B,'GEP Lookup'!F:F,"",0,1)&amp;""</f>
        <v/>
      </c>
      <c r="J91" t="str">
        <f>_xlfn.XLOOKUP(E91,'GEP Lookup'!B:B,'GEP Lookup'!G:G,"",0,1)&amp;""</f>
        <v/>
      </c>
      <c r="K91">
        <v>3</v>
      </c>
    </row>
    <row r="92" spans="1:11" x14ac:dyDescent="0.3">
      <c r="A92" t="s">
        <v>495</v>
      </c>
      <c r="B92" t="s">
        <v>573</v>
      </c>
      <c r="C92" t="s">
        <v>965</v>
      </c>
      <c r="D92" t="s">
        <v>1028</v>
      </c>
      <c r="E92" s="5" t="s">
        <v>870</v>
      </c>
      <c r="F92" t="s">
        <v>799</v>
      </c>
      <c r="G92" t="str">
        <f>_xlfn.XLOOKUP(E92,'GEP Lookup'!B:B,'GEP Lookup'!D:D,"",0,1)&amp;""</f>
        <v/>
      </c>
      <c r="H92" t="str">
        <f>_xlfn.XLOOKUP(E92,'GEP Lookup'!B:B,'GEP Lookup'!E:E,"",0,1)&amp;""</f>
        <v/>
      </c>
      <c r="I92" t="str">
        <f>_xlfn.XLOOKUP(E92,'GEP Lookup'!B:B,'GEP Lookup'!F:F,"",0,1)&amp;""</f>
        <v/>
      </c>
      <c r="J92" t="str">
        <f>_xlfn.XLOOKUP(E92,'GEP Lookup'!B:B,'GEP Lookup'!G:G,"",0,1)&amp;""</f>
        <v/>
      </c>
      <c r="K92">
        <v>4</v>
      </c>
    </row>
    <row r="93" spans="1:11" x14ac:dyDescent="0.3">
      <c r="A93" t="s">
        <v>495</v>
      </c>
      <c r="B93" t="s">
        <v>574</v>
      </c>
      <c r="C93" t="s">
        <v>966</v>
      </c>
      <c r="D93" t="s">
        <v>1028</v>
      </c>
      <c r="E93" s="5" t="s">
        <v>151</v>
      </c>
      <c r="F93" t="s">
        <v>800</v>
      </c>
      <c r="G93" t="str">
        <f>_xlfn.XLOOKUP(E93,'GEP Lookup'!B:B,'GEP Lookup'!D:D,"",0,1)&amp;""</f>
        <v/>
      </c>
      <c r="H93" t="str">
        <f>_xlfn.XLOOKUP(E93,'GEP Lookup'!B:B,'GEP Lookup'!E:E,"",0,1)&amp;""</f>
        <v/>
      </c>
      <c r="I93" t="str">
        <f>_xlfn.XLOOKUP(E93,'GEP Lookup'!B:B,'GEP Lookup'!F:F,"",0,1)&amp;""</f>
        <v/>
      </c>
      <c r="J93" t="str">
        <f>_xlfn.XLOOKUP(E93,'GEP Lookup'!B:B,'GEP Lookup'!G:G,"",0,1)&amp;""</f>
        <v/>
      </c>
      <c r="K93">
        <v>4</v>
      </c>
    </row>
    <row r="94" spans="1:11" x14ac:dyDescent="0.3">
      <c r="A94" t="s">
        <v>495</v>
      </c>
      <c r="B94" t="s">
        <v>575</v>
      </c>
      <c r="C94" t="s">
        <v>967</v>
      </c>
      <c r="D94" t="s">
        <v>1028</v>
      </c>
      <c r="E94" s="5" t="s">
        <v>871</v>
      </c>
      <c r="F94" t="s">
        <v>801</v>
      </c>
      <c r="G94" t="str">
        <f>_xlfn.XLOOKUP(E94,'GEP Lookup'!B:B,'GEP Lookup'!D:D,"",0,1)&amp;""</f>
        <v/>
      </c>
      <c r="H94" t="str">
        <f>_xlfn.XLOOKUP(E94,'GEP Lookup'!B:B,'GEP Lookup'!E:E,"",0,1)&amp;""</f>
        <v/>
      </c>
      <c r="I94" t="str">
        <f>_xlfn.XLOOKUP(E94,'GEP Lookup'!B:B,'GEP Lookup'!F:F,"",0,1)&amp;""</f>
        <v/>
      </c>
      <c r="J94" t="str">
        <f>_xlfn.XLOOKUP(E94,'GEP Lookup'!B:B,'GEP Lookup'!G:G,"",0,1)&amp;""</f>
        <v/>
      </c>
      <c r="K94">
        <v>4</v>
      </c>
    </row>
    <row r="95" spans="1:11" x14ac:dyDescent="0.3">
      <c r="A95" t="s">
        <v>495</v>
      </c>
      <c r="B95" t="s">
        <v>576</v>
      </c>
      <c r="C95" t="s">
        <v>968</v>
      </c>
      <c r="D95" t="s">
        <v>1028</v>
      </c>
      <c r="E95" s="5" t="s">
        <v>576</v>
      </c>
      <c r="F95" t="s">
        <v>802</v>
      </c>
      <c r="G95" t="str">
        <f>_xlfn.XLOOKUP(E95,'GEP Lookup'!B:B,'GEP Lookup'!D:D,"",0,1)&amp;""</f>
        <v/>
      </c>
      <c r="H95" t="str">
        <f>_xlfn.XLOOKUP(E95,'GEP Lookup'!B:B,'GEP Lookup'!E:E,"",0,1)&amp;""</f>
        <v/>
      </c>
      <c r="I95" t="str">
        <f>_xlfn.XLOOKUP(E95,'GEP Lookup'!B:B,'GEP Lookup'!F:F,"",0,1)&amp;""</f>
        <v/>
      </c>
      <c r="J95" t="str">
        <f>_xlfn.XLOOKUP(E95,'GEP Lookup'!B:B,'GEP Lookup'!G:G,"",0,1)&amp;""</f>
        <v/>
      </c>
      <c r="K95">
        <v>4</v>
      </c>
    </row>
    <row r="96" spans="1:11" x14ac:dyDescent="0.3">
      <c r="A96" t="s">
        <v>495</v>
      </c>
      <c r="B96" t="s">
        <v>116</v>
      </c>
      <c r="C96" t="s">
        <v>969</v>
      </c>
      <c r="D96" t="s">
        <v>1028</v>
      </c>
      <c r="E96" s="5" t="s">
        <v>872</v>
      </c>
      <c r="F96" t="s">
        <v>803</v>
      </c>
      <c r="G96" t="str">
        <f>_xlfn.XLOOKUP(E96,'GEP Lookup'!B:B,'GEP Lookup'!D:D,"",0,1)&amp;""</f>
        <v>Humanities Foundation</v>
      </c>
      <c r="H96" t="str">
        <f>_xlfn.XLOOKUP(E96,'GEP Lookup'!B:B,'GEP Lookup'!E:E,"",0,1)&amp;""</f>
        <v/>
      </c>
      <c r="I96" t="str">
        <f>_xlfn.XLOOKUP(E96,'GEP Lookup'!B:B,'GEP Lookup'!F:F,"",0,1)&amp;""</f>
        <v/>
      </c>
      <c r="J96" t="str">
        <f>_xlfn.XLOOKUP(E96,'GEP Lookup'!B:B,'GEP Lookup'!G:G,"",0,1)&amp;""</f>
        <v/>
      </c>
      <c r="K96">
        <v>3</v>
      </c>
    </row>
    <row r="97" spans="1:11" x14ac:dyDescent="0.3">
      <c r="A97" t="s">
        <v>495</v>
      </c>
      <c r="B97" t="s">
        <v>577</v>
      </c>
      <c r="C97" t="s">
        <v>970</v>
      </c>
      <c r="D97" t="s">
        <v>1028</v>
      </c>
      <c r="E97" s="5" t="s">
        <v>577</v>
      </c>
      <c r="F97" t="s">
        <v>804</v>
      </c>
      <c r="G97" t="str">
        <f>_xlfn.XLOOKUP(E97,'GEP Lookup'!B:B,'GEP Lookup'!D:D,"",0,1)&amp;""</f>
        <v>Humanities Foundation</v>
      </c>
      <c r="H97" t="str">
        <f>_xlfn.XLOOKUP(E97,'GEP Lookup'!B:B,'GEP Lookup'!E:E,"",0,1)&amp;""</f>
        <v/>
      </c>
      <c r="I97" t="str">
        <f>_xlfn.XLOOKUP(E97,'GEP Lookup'!B:B,'GEP Lookup'!F:F,"",0,1)&amp;""</f>
        <v>State Writing Requirement</v>
      </c>
      <c r="J97" t="str">
        <f>_xlfn.XLOOKUP(E97,'GEP Lookup'!B:B,'GEP Lookup'!G:G,"",0,1)&amp;""</f>
        <v/>
      </c>
      <c r="K97">
        <v>3</v>
      </c>
    </row>
    <row r="98" spans="1:11" x14ac:dyDescent="0.3">
      <c r="A98" t="s">
        <v>495</v>
      </c>
      <c r="B98" t="s">
        <v>578</v>
      </c>
      <c r="C98" t="s">
        <v>971</v>
      </c>
      <c r="D98" t="s">
        <v>1028</v>
      </c>
      <c r="E98" s="5" t="s">
        <v>578</v>
      </c>
      <c r="F98" t="s">
        <v>805</v>
      </c>
      <c r="G98" t="str">
        <f>_xlfn.XLOOKUP(E98,'GEP Lookup'!B:B,'GEP Lookup'!D:D,"",0,1)&amp;""</f>
        <v>Humanities Foundation</v>
      </c>
      <c r="H98" t="str">
        <f>_xlfn.XLOOKUP(E98,'GEP Lookup'!B:B,'GEP Lookup'!E:E,"",0,1)&amp;""</f>
        <v/>
      </c>
      <c r="I98" t="str">
        <f>_xlfn.XLOOKUP(E98,'GEP Lookup'!B:B,'GEP Lookup'!F:F,"",0,1)&amp;""</f>
        <v>State Writing Requirement</v>
      </c>
      <c r="J98" t="str">
        <f>_xlfn.XLOOKUP(E98,'GEP Lookup'!B:B,'GEP Lookup'!G:G,"",0,1)&amp;""</f>
        <v/>
      </c>
      <c r="K98">
        <v>3</v>
      </c>
    </row>
    <row r="99" spans="1:11" x14ac:dyDescent="0.3">
      <c r="A99" t="s">
        <v>495</v>
      </c>
      <c r="B99" t="s">
        <v>579</v>
      </c>
      <c r="C99" t="s">
        <v>972</v>
      </c>
      <c r="D99" t="s">
        <v>1028</v>
      </c>
      <c r="E99" s="5" t="s">
        <v>578</v>
      </c>
      <c r="F99" t="s">
        <v>805</v>
      </c>
      <c r="G99" t="str">
        <f>_xlfn.XLOOKUP(E99,'GEP Lookup'!B:B,'GEP Lookup'!D:D,"",0,1)&amp;""</f>
        <v>Humanities Foundation</v>
      </c>
      <c r="H99" t="str">
        <f>_xlfn.XLOOKUP(E99,'GEP Lookup'!B:B,'GEP Lookup'!E:E,"",0,1)&amp;""</f>
        <v/>
      </c>
      <c r="I99" t="str">
        <f>_xlfn.XLOOKUP(E99,'GEP Lookup'!B:B,'GEP Lookup'!F:F,"",0,1)&amp;""</f>
        <v>State Writing Requirement</v>
      </c>
      <c r="J99" t="str">
        <f>_xlfn.XLOOKUP(E99,'GEP Lookup'!B:B,'GEP Lookup'!G:G,"",0,1)&amp;""</f>
        <v/>
      </c>
      <c r="K99">
        <v>3</v>
      </c>
    </row>
    <row r="100" spans="1:11" x14ac:dyDescent="0.3">
      <c r="A100" t="s">
        <v>495</v>
      </c>
      <c r="B100" t="s">
        <v>166</v>
      </c>
      <c r="C100" t="s">
        <v>973</v>
      </c>
      <c r="D100" t="s">
        <v>1028</v>
      </c>
      <c r="E100" s="5" t="s">
        <v>158</v>
      </c>
      <c r="F100" t="s">
        <v>806</v>
      </c>
      <c r="G100" t="str">
        <f>_xlfn.XLOOKUP(E100,'GEP Lookup'!B:B,'GEP Lookup'!D:D,"",0,1)&amp;""</f>
        <v>Mathematics Foundation</v>
      </c>
      <c r="H100" t="str">
        <f>_xlfn.XLOOKUP(E100,'GEP Lookup'!B:B,'GEP Lookup'!E:E,"",0,1)&amp;""</f>
        <v>State Core</v>
      </c>
      <c r="I100" t="str">
        <f>_xlfn.XLOOKUP(E100,'GEP Lookup'!B:B,'GEP Lookup'!F:F,"",0,1)&amp;""</f>
        <v>State Math Requirement</v>
      </c>
      <c r="J100" t="str">
        <f>_xlfn.XLOOKUP(E100,'GEP Lookup'!B:B,'GEP Lookup'!G:G,"",0,1)&amp;""</f>
        <v/>
      </c>
      <c r="K100">
        <v>3</v>
      </c>
    </row>
    <row r="101" spans="1:11" x14ac:dyDescent="0.3">
      <c r="A101" t="s">
        <v>495</v>
      </c>
      <c r="B101" t="s">
        <v>580</v>
      </c>
      <c r="C101" t="s">
        <v>974</v>
      </c>
      <c r="D101" t="s">
        <v>1028</v>
      </c>
      <c r="E101" s="5" t="s">
        <v>873</v>
      </c>
      <c r="F101" t="s">
        <v>807</v>
      </c>
      <c r="G101" t="str">
        <f>_xlfn.XLOOKUP(E101,'GEP Lookup'!B:B,'GEP Lookup'!D:D,"",0,1)&amp;""</f>
        <v>Mathematics Foundation</v>
      </c>
      <c r="H101" t="str">
        <f>_xlfn.XLOOKUP(E101,'GEP Lookup'!B:B,'GEP Lookup'!E:E,"",0,1)&amp;""</f>
        <v/>
      </c>
      <c r="I101" t="str">
        <f>_xlfn.XLOOKUP(E101,'GEP Lookup'!B:B,'GEP Lookup'!F:F,"",0,1)&amp;""</f>
        <v/>
      </c>
      <c r="J101" t="str">
        <f>_xlfn.XLOOKUP(E101,'GEP Lookup'!B:B,'GEP Lookup'!G:G,"",0,1)&amp;""</f>
        <v/>
      </c>
      <c r="K101">
        <v>3</v>
      </c>
    </row>
    <row r="102" spans="1:11" x14ac:dyDescent="0.3">
      <c r="A102" t="s">
        <v>495</v>
      </c>
      <c r="B102" t="s">
        <v>581</v>
      </c>
      <c r="C102" t="s">
        <v>975</v>
      </c>
      <c r="D102" t="s">
        <v>1028</v>
      </c>
      <c r="E102" s="5" t="s">
        <v>77</v>
      </c>
      <c r="F102" t="s">
        <v>808</v>
      </c>
      <c r="G102" t="str">
        <f>_xlfn.XLOOKUP(E102,'GEP Lookup'!B:B,'GEP Lookup'!D:D,"",0,1)&amp;""</f>
        <v>Mathematics Foundation</v>
      </c>
      <c r="H102" t="str">
        <f>_xlfn.XLOOKUP(E102,'GEP Lookup'!B:B,'GEP Lookup'!E:E,"",0,1)&amp;""</f>
        <v/>
      </c>
      <c r="I102" t="str">
        <f>_xlfn.XLOOKUP(E102,'GEP Lookup'!B:B,'GEP Lookup'!F:F,"",0,1)&amp;""</f>
        <v/>
      </c>
      <c r="J102" t="str">
        <f>_xlfn.XLOOKUP(E102,'GEP Lookup'!B:B,'GEP Lookup'!G:G,"",0,1)&amp;""</f>
        <v/>
      </c>
      <c r="K102">
        <v>3</v>
      </c>
    </row>
    <row r="103" spans="1:11" x14ac:dyDescent="0.3">
      <c r="A103" t="s">
        <v>495</v>
      </c>
      <c r="B103" t="s">
        <v>169</v>
      </c>
      <c r="C103" t="s">
        <v>976</v>
      </c>
      <c r="D103" t="s">
        <v>1028</v>
      </c>
      <c r="E103" s="5" t="s">
        <v>169</v>
      </c>
      <c r="F103" t="s">
        <v>809</v>
      </c>
      <c r="G103" t="str">
        <f>_xlfn.XLOOKUP(E103,'GEP Lookup'!B:B,'GEP Lookup'!D:D,"",0,1)&amp;""</f>
        <v/>
      </c>
      <c r="H103" t="str">
        <f>_xlfn.XLOOKUP(E103,'GEP Lookup'!B:B,'GEP Lookup'!E:E,"",0,1)&amp;""</f>
        <v/>
      </c>
      <c r="I103" t="str">
        <f>_xlfn.XLOOKUP(E103,'GEP Lookup'!B:B,'GEP Lookup'!F:F,"",0,1)&amp;""</f>
        <v/>
      </c>
      <c r="J103" t="str">
        <f>_xlfn.XLOOKUP(E103,'GEP Lookup'!B:B,'GEP Lookup'!G:G,"",0,1)&amp;""</f>
        <v/>
      </c>
      <c r="K103">
        <v>3</v>
      </c>
    </row>
    <row r="104" spans="1:11" x14ac:dyDescent="0.3">
      <c r="A104" t="s">
        <v>495</v>
      </c>
      <c r="B104" t="s">
        <v>582</v>
      </c>
      <c r="C104" t="s">
        <v>977</v>
      </c>
      <c r="D104" t="s">
        <v>1028</v>
      </c>
      <c r="E104" s="5" t="s">
        <v>14</v>
      </c>
      <c r="F104" t="s">
        <v>810</v>
      </c>
      <c r="G104" t="str">
        <f>_xlfn.XLOOKUP(E104,'GEP Lookup'!B:B,'GEP Lookup'!D:D,"",0,1)&amp;""</f>
        <v>Mathematics Foundation</v>
      </c>
      <c r="H104" t="str">
        <f>_xlfn.XLOOKUP(E104,'GEP Lookup'!B:B,'GEP Lookup'!E:E,"",0,1)&amp;""</f>
        <v>State Core</v>
      </c>
      <c r="I104" t="str">
        <f>_xlfn.XLOOKUP(E104,'GEP Lookup'!B:B,'GEP Lookup'!F:F,"",0,1)&amp;""</f>
        <v>State Math Requirement</v>
      </c>
      <c r="J104" t="str">
        <f>_xlfn.XLOOKUP(E104,'GEP Lookup'!B:B,'GEP Lookup'!G:G,"",0,1)&amp;""</f>
        <v/>
      </c>
      <c r="K104">
        <v>4</v>
      </c>
    </row>
    <row r="105" spans="1:11" x14ac:dyDescent="0.3">
      <c r="A105" t="s">
        <v>495</v>
      </c>
      <c r="B105" t="s">
        <v>583</v>
      </c>
      <c r="C105" t="s">
        <v>978</v>
      </c>
      <c r="D105" t="s">
        <v>1028</v>
      </c>
      <c r="E105" s="5" t="s">
        <v>583</v>
      </c>
      <c r="F105" t="s">
        <v>811</v>
      </c>
      <c r="G105" t="str">
        <f>_xlfn.XLOOKUP(E105,'GEP Lookup'!B:B,'GEP Lookup'!D:D,"",0,1)&amp;""</f>
        <v>Mathematics Foundation</v>
      </c>
      <c r="H105" t="str">
        <f>_xlfn.XLOOKUP(E105,'GEP Lookup'!B:B,'GEP Lookup'!E:E,"",0,1)&amp;""</f>
        <v/>
      </c>
      <c r="I105" t="str">
        <f>_xlfn.XLOOKUP(E105,'GEP Lookup'!B:B,'GEP Lookup'!F:F,"",0,1)&amp;""</f>
        <v/>
      </c>
      <c r="J105" t="str">
        <f>_xlfn.XLOOKUP(E105,'GEP Lookup'!B:B,'GEP Lookup'!G:G,"",0,1)&amp;""</f>
        <v/>
      </c>
      <c r="K105">
        <v>4</v>
      </c>
    </row>
    <row r="106" spans="1:11" x14ac:dyDescent="0.3">
      <c r="A106" t="s">
        <v>495</v>
      </c>
      <c r="B106" t="s">
        <v>584</v>
      </c>
      <c r="C106" t="s">
        <v>979</v>
      </c>
      <c r="D106" t="s">
        <v>1028</v>
      </c>
      <c r="E106" s="5" t="s">
        <v>584</v>
      </c>
      <c r="F106" t="s">
        <v>812</v>
      </c>
      <c r="G106" t="str">
        <f>_xlfn.XLOOKUP(E106,'GEP Lookup'!B:B,'GEP Lookup'!D:D,"",0,1)&amp;""</f>
        <v/>
      </c>
      <c r="H106" t="str">
        <f>_xlfn.XLOOKUP(E106,'GEP Lookup'!B:B,'GEP Lookup'!E:E,"",0,1)&amp;""</f>
        <v/>
      </c>
      <c r="I106" t="str">
        <f>_xlfn.XLOOKUP(E106,'GEP Lookup'!B:B,'GEP Lookup'!F:F,"",0,1)&amp;""</f>
        <v/>
      </c>
      <c r="J106" t="str">
        <f>_xlfn.XLOOKUP(E106,'GEP Lookup'!B:B,'GEP Lookup'!G:G,"",0,1)&amp;""</f>
        <v/>
      </c>
      <c r="K106">
        <v>4</v>
      </c>
    </row>
    <row r="107" spans="1:11" x14ac:dyDescent="0.3">
      <c r="A107" t="s">
        <v>495</v>
      </c>
      <c r="B107" t="s">
        <v>585</v>
      </c>
      <c r="C107" t="s">
        <v>980</v>
      </c>
      <c r="D107" t="s">
        <v>1028</v>
      </c>
      <c r="E107" s="5" t="s">
        <v>158</v>
      </c>
      <c r="F107" t="s">
        <v>806</v>
      </c>
      <c r="G107" t="str">
        <f>_xlfn.XLOOKUP(E107,'GEP Lookup'!B:B,'GEP Lookup'!D:D,"",0,1)&amp;""</f>
        <v>Mathematics Foundation</v>
      </c>
      <c r="H107" t="str">
        <f>_xlfn.XLOOKUP(E107,'GEP Lookup'!B:B,'GEP Lookup'!E:E,"",0,1)&amp;""</f>
        <v>State Core</v>
      </c>
      <c r="I107" t="str">
        <f>_xlfn.XLOOKUP(E107,'GEP Lookup'!B:B,'GEP Lookup'!F:F,"",0,1)&amp;""</f>
        <v>State Math Requirement</v>
      </c>
      <c r="J107" t="str">
        <f>_xlfn.XLOOKUP(E107,'GEP Lookup'!B:B,'GEP Lookup'!G:G,"",0,1)&amp;""</f>
        <v/>
      </c>
      <c r="K107">
        <v>3</v>
      </c>
    </row>
    <row r="108" spans="1:11" x14ac:dyDescent="0.3">
      <c r="A108" t="s">
        <v>495</v>
      </c>
      <c r="B108" t="s">
        <v>586</v>
      </c>
      <c r="C108" t="s">
        <v>981</v>
      </c>
      <c r="D108" t="s">
        <v>1028</v>
      </c>
      <c r="E108" s="5" t="s">
        <v>873</v>
      </c>
      <c r="F108" t="s">
        <v>807</v>
      </c>
      <c r="G108" t="str">
        <f>_xlfn.XLOOKUP(E108,'GEP Lookup'!B:B,'GEP Lookup'!D:D,"",0,1)&amp;""</f>
        <v>Mathematics Foundation</v>
      </c>
      <c r="H108" t="str">
        <f>_xlfn.XLOOKUP(E108,'GEP Lookup'!B:B,'GEP Lookup'!E:E,"",0,1)&amp;""</f>
        <v/>
      </c>
      <c r="I108" t="str">
        <f>_xlfn.XLOOKUP(E108,'GEP Lookup'!B:B,'GEP Lookup'!F:F,"",0,1)&amp;""</f>
        <v/>
      </c>
      <c r="J108" t="str">
        <f>_xlfn.XLOOKUP(E108,'GEP Lookup'!B:B,'GEP Lookup'!G:G,"",0,1)&amp;""</f>
        <v/>
      </c>
      <c r="K108">
        <v>3</v>
      </c>
    </row>
    <row r="109" spans="1:11" x14ac:dyDescent="0.3">
      <c r="A109" t="s">
        <v>495</v>
      </c>
      <c r="B109" t="s">
        <v>587</v>
      </c>
      <c r="C109" t="s">
        <v>982</v>
      </c>
      <c r="D109" t="s">
        <v>1028</v>
      </c>
      <c r="E109" s="5" t="s">
        <v>169</v>
      </c>
      <c r="F109" t="s">
        <v>809</v>
      </c>
      <c r="G109" t="str">
        <f>_xlfn.XLOOKUP(E109,'GEP Lookup'!B:B,'GEP Lookup'!D:D,"",0,1)&amp;""</f>
        <v/>
      </c>
      <c r="H109" t="str">
        <f>_xlfn.XLOOKUP(E109,'GEP Lookup'!B:B,'GEP Lookup'!E:E,"",0,1)&amp;""</f>
        <v/>
      </c>
      <c r="I109" t="str">
        <f>_xlfn.XLOOKUP(E109,'GEP Lookup'!B:B,'GEP Lookup'!F:F,"",0,1)&amp;""</f>
        <v/>
      </c>
      <c r="J109" t="str">
        <f>_xlfn.XLOOKUP(E109,'GEP Lookup'!B:B,'GEP Lookup'!G:G,"",0,1)&amp;""</f>
        <v/>
      </c>
      <c r="K109">
        <v>3</v>
      </c>
    </row>
    <row r="110" spans="1:11" x14ac:dyDescent="0.3">
      <c r="A110" t="s">
        <v>495</v>
      </c>
      <c r="B110" t="s">
        <v>588</v>
      </c>
      <c r="C110" t="s">
        <v>983</v>
      </c>
      <c r="D110" t="s">
        <v>1028</v>
      </c>
      <c r="E110" s="5" t="s">
        <v>14</v>
      </c>
      <c r="F110" t="s">
        <v>810</v>
      </c>
      <c r="G110" t="str">
        <f>_xlfn.XLOOKUP(E110,'GEP Lookup'!B:B,'GEP Lookup'!D:D,"",0,1)&amp;""</f>
        <v>Mathematics Foundation</v>
      </c>
      <c r="H110" t="str">
        <f>_xlfn.XLOOKUP(E110,'GEP Lookup'!B:B,'GEP Lookup'!E:E,"",0,1)&amp;""</f>
        <v>State Core</v>
      </c>
      <c r="I110" t="str">
        <f>_xlfn.XLOOKUP(E110,'GEP Lookup'!B:B,'GEP Lookup'!F:F,"",0,1)&amp;""</f>
        <v>State Math Requirement</v>
      </c>
      <c r="J110" t="str">
        <f>_xlfn.XLOOKUP(E110,'GEP Lookup'!B:B,'GEP Lookup'!G:G,"",0,1)&amp;""</f>
        <v/>
      </c>
      <c r="K110">
        <v>4</v>
      </c>
    </row>
    <row r="111" spans="1:11" x14ac:dyDescent="0.3">
      <c r="A111" t="s">
        <v>495</v>
      </c>
      <c r="B111" t="s">
        <v>589</v>
      </c>
      <c r="C111" t="s">
        <v>984</v>
      </c>
      <c r="D111" t="s">
        <v>1028</v>
      </c>
      <c r="E111" s="5" t="s">
        <v>583</v>
      </c>
      <c r="F111" t="s">
        <v>811</v>
      </c>
      <c r="G111" t="str">
        <f>_xlfn.XLOOKUP(E111,'GEP Lookup'!B:B,'GEP Lookup'!D:D,"",0,1)&amp;""</f>
        <v>Mathematics Foundation</v>
      </c>
      <c r="H111" t="str">
        <f>_xlfn.XLOOKUP(E111,'GEP Lookup'!B:B,'GEP Lookup'!E:E,"",0,1)&amp;""</f>
        <v/>
      </c>
      <c r="I111" t="str">
        <f>_xlfn.XLOOKUP(E111,'GEP Lookup'!B:B,'GEP Lookup'!F:F,"",0,1)&amp;""</f>
        <v/>
      </c>
      <c r="J111" t="str">
        <f>_xlfn.XLOOKUP(E111,'GEP Lookup'!B:B,'GEP Lookup'!G:G,"",0,1)&amp;""</f>
        <v/>
      </c>
      <c r="K111">
        <v>4</v>
      </c>
    </row>
    <row r="112" spans="1:11" x14ac:dyDescent="0.3">
      <c r="A112" t="s">
        <v>495</v>
      </c>
      <c r="B112" t="s">
        <v>233</v>
      </c>
      <c r="C112" t="s">
        <v>985</v>
      </c>
      <c r="D112" t="s">
        <v>1028</v>
      </c>
      <c r="E112" s="5" t="s">
        <v>233</v>
      </c>
      <c r="F112" t="s">
        <v>813</v>
      </c>
      <c r="G112" t="str">
        <f>_xlfn.XLOOKUP(E112,'GEP Lookup'!B:B,'GEP Lookup'!D:D,"",0,1)&amp;""</f>
        <v/>
      </c>
      <c r="H112" t="str">
        <f>_xlfn.XLOOKUP(E112,'GEP Lookup'!B:B,'GEP Lookup'!E:E,"",0,1)&amp;""</f>
        <v/>
      </c>
      <c r="I112" t="str">
        <f>_xlfn.XLOOKUP(E112,'GEP Lookup'!B:B,'GEP Lookup'!F:F,"",0,1)&amp;""</f>
        <v/>
      </c>
      <c r="J112" t="str">
        <f>_xlfn.XLOOKUP(E112,'GEP Lookup'!B:B,'GEP Lookup'!G:G,"",0,1)&amp;""</f>
        <v/>
      </c>
      <c r="K112">
        <v>3</v>
      </c>
    </row>
    <row r="113" spans="1:11" x14ac:dyDescent="0.3">
      <c r="A113" t="s">
        <v>495</v>
      </c>
      <c r="B113" t="s">
        <v>590</v>
      </c>
      <c r="C113" t="s">
        <v>986</v>
      </c>
      <c r="D113" t="s">
        <v>1028</v>
      </c>
      <c r="E113" s="5" t="s">
        <v>590</v>
      </c>
      <c r="F113" t="s">
        <v>814</v>
      </c>
      <c r="G113" t="str">
        <f>_xlfn.XLOOKUP(E113,'GEP Lookup'!B:B,'GEP Lookup'!D:D,"",0,1)&amp;""</f>
        <v/>
      </c>
      <c r="H113" t="str">
        <f>_xlfn.XLOOKUP(E113,'GEP Lookup'!B:B,'GEP Lookup'!E:E,"",0,1)&amp;""</f>
        <v/>
      </c>
      <c r="I113" t="str">
        <f>_xlfn.XLOOKUP(E113,'GEP Lookup'!B:B,'GEP Lookup'!F:F,"",0,1)&amp;""</f>
        <v/>
      </c>
      <c r="J113" t="str">
        <f>_xlfn.XLOOKUP(E113,'GEP Lookup'!B:B,'GEP Lookup'!G:G,"",0,1)&amp;""</f>
        <v/>
      </c>
      <c r="K113">
        <v>3</v>
      </c>
    </row>
    <row r="114" spans="1:11" x14ac:dyDescent="0.3">
      <c r="A114" t="s">
        <v>495</v>
      </c>
      <c r="B114" t="s">
        <v>591</v>
      </c>
      <c r="C114" t="s">
        <v>987</v>
      </c>
      <c r="D114" t="s">
        <v>1028</v>
      </c>
      <c r="E114" s="5" t="s">
        <v>591</v>
      </c>
      <c r="F114" t="s">
        <v>815</v>
      </c>
      <c r="G114" t="str">
        <f>_xlfn.XLOOKUP(E114,'GEP Lookup'!B:B,'GEP Lookup'!D:D,"",0,1)&amp;""</f>
        <v/>
      </c>
      <c r="H114" t="str">
        <f>_xlfn.XLOOKUP(E114,'GEP Lookup'!B:B,'GEP Lookup'!E:E,"",0,1)&amp;""</f>
        <v/>
      </c>
      <c r="I114" t="str">
        <f>_xlfn.XLOOKUP(E114,'GEP Lookup'!B:B,'GEP Lookup'!F:F,"",0,1)&amp;""</f>
        <v/>
      </c>
      <c r="J114" t="str">
        <f>_xlfn.XLOOKUP(E114,'GEP Lookup'!B:B,'GEP Lookup'!G:G,"",0,1)&amp;""</f>
        <v/>
      </c>
      <c r="K114">
        <v>3</v>
      </c>
    </row>
    <row r="115" spans="1:11" x14ac:dyDescent="0.3">
      <c r="A115" t="s">
        <v>495</v>
      </c>
      <c r="B115" t="s">
        <v>592</v>
      </c>
      <c r="C115" t="s">
        <v>988</v>
      </c>
      <c r="D115" t="s">
        <v>1028</v>
      </c>
      <c r="E115" s="5" t="s">
        <v>592</v>
      </c>
      <c r="F115" t="s">
        <v>816</v>
      </c>
      <c r="G115" t="str">
        <f>_xlfn.XLOOKUP(E115,'GEP Lookup'!B:B,'GEP Lookup'!D:D,"",0,1)&amp;""</f>
        <v/>
      </c>
      <c r="H115" t="str">
        <f>_xlfn.XLOOKUP(E115,'GEP Lookup'!B:B,'GEP Lookup'!E:E,"",0,1)&amp;""</f>
        <v/>
      </c>
      <c r="I115" t="str">
        <f>_xlfn.XLOOKUP(E115,'GEP Lookup'!B:B,'GEP Lookup'!F:F,"",0,1)&amp;""</f>
        <v/>
      </c>
      <c r="J115" t="str">
        <f>_xlfn.XLOOKUP(E115,'GEP Lookup'!B:B,'GEP Lookup'!G:G,"",0,1)&amp;""</f>
        <v/>
      </c>
      <c r="K115">
        <v>3</v>
      </c>
    </row>
    <row r="116" spans="1:11" x14ac:dyDescent="0.3">
      <c r="A116" t="s">
        <v>495</v>
      </c>
      <c r="B116" t="s">
        <v>593</v>
      </c>
      <c r="C116" t="s">
        <v>989</v>
      </c>
      <c r="D116" t="s">
        <v>1028</v>
      </c>
      <c r="E116" s="5" t="s">
        <v>593</v>
      </c>
      <c r="F116" t="s">
        <v>817</v>
      </c>
      <c r="G116" t="str">
        <f>_xlfn.XLOOKUP(E116,'GEP Lookup'!B:B,'GEP Lookup'!D:D,"",0,1)&amp;""</f>
        <v>Mathematics Foundation</v>
      </c>
      <c r="H116" t="str">
        <f>_xlfn.XLOOKUP(E116,'GEP Lookup'!B:B,'GEP Lookup'!E:E,"",0,1)&amp;""</f>
        <v>State Core</v>
      </c>
      <c r="I116" t="str">
        <f>_xlfn.XLOOKUP(E116,'GEP Lookup'!B:B,'GEP Lookup'!F:F,"",0,1)&amp;""</f>
        <v>State Math Requirement</v>
      </c>
      <c r="J116" t="str">
        <f>_xlfn.XLOOKUP(E116,'GEP Lookup'!B:B,'GEP Lookup'!G:G,"",0,1)&amp;""</f>
        <v/>
      </c>
      <c r="K116">
        <v>3</v>
      </c>
    </row>
    <row r="117" spans="1:11" x14ac:dyDescent="0.3">
      <c r="A117" t="s">
        <v>495</v>
      </c>
      <c r="B117" t="s">
        <v>594</v>
      </c>
      <c r="C117" t="s">
        <v>990</v>
      </c>
      <c r="D117" t="s">
        <v>1028</v>
      </c>
      <c r="E117" s="5" t="s">
        <v>594</v>
      </c>
      <c r="F117" t="s">
        <v>818</v>
      </c>
      <c r="G117" t="str">
        <f>_xlfn.XLOOKUP(E117,'GEP Lookup'!B:B,'GEP Lookup'!D:D,"",0,1)&amp;""</f>
        <v>Mathematics Foundation</v>
      </c>
      <c r="H117" t="str">
        <f>_xlfn.XLOOKUP(E117,'GEP Lookup'!B:B,'GEP Lookup'!E:E,"",0,1)&amp;""</f>
        <v/>
      </c>
      <c r="I117" t="str">
        <f>_xlfn.XLOOKUP(E117,'GEP Lookup'!B:B,'GEP Lookup'!F:F,"",0,1)&amp;""</f>
        <v>State Math Requirement</v>
      </c>
      <c r="J117" t="str">
        <f>_xlfn.XLOOKUP(E117,'GEP Lookup'!B:B,'GEP Lookup'!G:G,"",0,1)&amp;""</f>
        <v/>
      </c>
      <c r="K117">
        <v>3</v>
      </c>
    </row>
    <row r="118" spans="1:11" x14ac:dyDescent="0.3">
      <c r="A118" t="s">
        <v>495</v>
      </c>
      <c r="B118" t="s">
        <v>595</v>
      </c>
      <c r="C118" t="s">
        <v>991</v>
      </c>
      <c r="D118" t="s">
        <v>1028</v>
      </c>
      <c r="E118" s="5" t="s">
        <v>595</v>
      </c>
      <c r="F118" t="s">
        <v>819</v>
      </c>
      <c r="G118" t="str">
        <f>_xlfn.XLOOKUP(E118,'GEP Lookup'!B:B,'GEP Lookup'!D:D,"",0,1)&amp;""</f>
        <v/>
      </c>
      <c r="H118" t="str">
        <f>_xlfn.XLOOKUP(E118,'GEP Lookup'!B:B,'GEP Lookup'!E:E,"",0,1)&amp;""</f>
        <v/>
      </c>
      <c r="I118" t="str">
        <f>_xlfn.XLOOKUP(E118,'GEP Lookup'!B:B,'GEP Lookup'!F:F,"",0,1)&amp;""</f>
        <v/>
      </c>
      <c r="J118" t="str">
        <f>_xlfn.XLOOKUP(E118,'GEP Lookup'!B:B,'GEP Lookup'!G:G,"",0,1)&amp;""</f>
        <v/>
      </c>
      <c r="K118">
        <v>3</v>
      </c>
    </row>
    <row r="119" spans="1:11" x14ac:dyDescent="0.3">
      <c r="A119" t="s">
        <v>495</v>
      </c>
      <c r="B119" t="s">
        <v>596</v>
      </c>
      <c r="C119" t="s">
        <v>992</v>
      </c>
      <c r="D119" t="s">
        <v>1028</v>
      </c>
      <c r="E119" s="5" t="s">
        <v>171</v>
      </c>
      <c r="F119" t="s">
        <v>820</v>
      </c>
      <c r="G119" t="str">
        <f>_xlfn.XLOOKUP(E119,'GEP Lookup'!B:B,'GEP Lookup'!D:D,"",0,1)&amp;""</f>
        <v>Humanities Foundation</v>
      </c>
      <c r="H119" t="str">
        <f>_xlfn.XLOOKUP(E119,'GEP Lookup'!B:B,'GEP Lookup'!E:E,"",0,1)&amp;""</f>
        <v>State Core</v>
      </c>
      <c r="I119" t="str">
        <f>_xlfn.XLOOKUP(E119,'GEP Lookup'!B:B,'GEP Lookup'!F:F,"",0,1)&amp;""</f>
        <v>State Writing Requirement</v>
      </c>
      <c r="J119" t="str">
        <f>_xlfn.XLOOKUP(E119,'GEP Lookup'!B:B,'GEP Lookup'!G:G,"",0,1)&amp;""</f>
        <v/>
      </c>
      <c r="K119">
        <v>3</v>
      </c>
    </row>
    <row r="120" spans="1:11" x14ac:dyDescent="0.3">
      <c r="A120" t="s">
        <v>495</v>
      </c>
      <c r="B120" t="s">
        <v>597</v>
      </c>
      <c r="C120" t="s">
        <v>67</v>
      </c>
      <c r="D120" t="s">
        <v>1028</v>
      </c>
      <c r="E120" s="5" t="s">
        <v>597</v>
      </c>
      <c r="F120" t="s">
        <v>821</v>
      </c>
      <c r="G120" t="str">
        <f>_xlfn.XLOOKUP(E120,'GEP Lookup'!B:B,'GEP Lookup'!D:D,"",0,1)&amp;""</f>
        <v/>
      </c>
      <c r="H120" t="str">
        <f>_xlfn.XLOOKUP(E120,'GEP Lookup'!B:B,'GEP Lookup'!E:E,"",0,1)&amp;""</f>
        <v/>
      </c>
      <c r="I120" t="str">
        <f>_xlfn.XLOOKUP(E120,'GEP Lookup'!B:B,'GEP Lookup'!F:F,"",0,1)&amp;""</f>
        <v/>
      </c>
      <c r="J120" t="str">
        <f>_xlfn.XLOOKUP(E120,'GEP Lookup'!B:B,'GEP Lookup'!G:G,"",0,1)&amp;""</f>
        <v/>
      </c>
      <c r="K120">
        <v>2</v>
      </c>
    </row>
    <row r="121" spans="1:11" x14ac:dyDescent="0.3">
      <c r="A121" t="s">
        <v>495</v>
      </c>
      <c r="B121" t="s">
        <v>598</v>
      </c>
      <c r="C121" t="s">
        <v>993</v>
      </c>
      <c r="D121" t="s">
        <v>1028</v>
      </c>
      <c r="E121" s="5" t="s">
        <v>598</v>
      </c>
      <c r="F121" t="s">
        <v>822</v>
      </c>
      <c r="G121" t="str">
        <f>_xlfn.XLOOKUP(E121,'GEP Lookup'!B:B,'GEP Lookup'!D:D,"",0,1)&amp;""</f>
        <v/>
      </c>
      <c r="H121" t="str">
        <f>_xlfn.XLOOKUP(E121,'GEP Lookup'!B:B,'GEP Lookup'!E:E,"",0,1)&amp;""</f>
        <v/>
      </c>
      <c r="I121" t="str">
        <f>_xlfn.XLOOKUP(E121,'GEP Lookup'!B:B,'GEP Lookup'!F:F,"",0,1)&amp;""</f>
        <v/>
      </c>
      <c r="J121" t="str">
        <f>_xlfn.XLOOKUP(E121,'GEP Lookup'!B:B,'GEP Lookup'!G:G,"",0,1)&amp;""</f>
        <v/>
      </c>
      <c r="K121">
        <v>2</v>
      </c>
    </row>
    <row r="122" spans="1:11" x14ac:dyDescent="0.3">
      <c r="A122" t="s">
        <v>495</v>
      </c>
      <c r="B122" t="s">
        <v>599</v>
      </c>
      <c r="C122" t="s">
        <v>994</v>
      </c>
      <c r="D122" t="s">
        <v>1028</v>
      </c>
      <c r="E122" s="5" t="s">
        <v>599</v>
      </c>
      <c r="F122" t="s">
        <v>823</v>
      </c>
      <c r="G122" t="str">
        <f>_xlfn.XLOOKUP(E122,'GEP Lookup'!B:B,'GEP Lookup'!D:D,"",0,1)&amp;""</f>
        <v/>
      </c>
      <c r="H122" t="str">
        <f>_xlfn.XLOOKUP(E122,'GEP Lookup'!B:B,'GEP Lookup'!E:E,"",0,1)&amp;""</f>
        <v/>
      </c>
      <c r="I122" t="str">
        <f>_xlfn.XLOOKUP(E122,'GEP Lookup'!B:B,'GEP Lookup'!F:F,"",0,1)&amp;""</f>
        <v/>
      </c>
      <c r="J122" t="str">
        <f>_xlfn.XLOOKUP(E122,'GEP Lookup'!B:B,'GEP Lookup'!G:G,"",0,1)&amp;""</f>
        <v/>
      </c>
      <c r="K122">
        <v>2</v>
      </c>
    </row>
    <row r="123" spans="1:11" x14ac:dyDescent="0.3">
      <c r="A123" t="s">
        <v>495</v>
      </c>
      <c r="B123" t="s">
        <v>600</v>
      </c>
      <c r="C123" t="s">
        <v>995</v>
      </c>
      <c r="D123" t="s">
        <v>1028</v>
      </c>
      <c r="E123" s="5" t="s">
        <v>600</v>
      </c>
      <c r="F123" t="s">
        <v>824</v>
      </c>
      <c r="G123" t="str">
        <f>_xlfn.XLOOKUP(E123,'GEP Lookup'!B:B,'GEP Lookup'!D:D,"",0,1)&amp;""</f>
        <v/>
      </c>
      <c r="H123" t="str">
        <f>_xlfn.XLOOKUP(E123,'GEP Lookup'!B:B,'GEP Lookup'!E:E,"",0,1)&amp;""</f>
        <v/>
      </c>
      <c r="I123" t="str">
        <f>_xlfn.XLOOKUP(E123,'GEP Lookup'!B:B,'GEP Lookup'!F:F,"",0,1)&amp;""</f>
        <v/>
      </c>
      <c r="J123" t="str">
        <f>_xlfn.XLOOKUP(E123,'GEP Lookup'!B:B,'GEP Lookup'!G:G,"",0,1)&amp;""</f>
        <v/>
      </c>
      <c r="K123">
        <v>2</v>
      </c>
    </row>
    <row r="124" spans="1:11" x14ac:dyDescent="0.3">
      <c r="A124" t="s">
        <v>495</v>
      </c>
      <c r="B124" t="s">
        <v>173</v>
      </c>
      <c r="C124" t="s">
        <v>172</v>
      </c>
      <c r="D124" t="s">
        <v>1028</v>
      </c>
      <c r="E124" s="5" t="s">
        <v>173</v>
      </c>
      <c r="F124" t="s">
        <v>825</v>
      </c>
      <c r="G124" t="str">
        <f>_xlfn.XLOOKUP(E124,'GEP Lookup'!B:B,'GEP Lookup'!D:D,"",0,1)&amp;""</f>
        <v>Humanities Foundation</v>
      </c>
      <c r="H124" t="str">
        <f>_xlfn.XLOOKUP(E124,'GEP Lookup'!B:B,'GEP Lookup'!E:E,"",0,1)&amp;""</f>
        <v>State Core</v>
      </c>
      <c r="I124" t="str">
        <f>_xlfn.XLOOKUP(E124,'GEP Lookup'!B:B,'GEP Lookup'!F:F,"",0,1)&amp;""</f>
        <v/>
      </c>
      <c r="J124" t="str">
        <f>_xlfn.XLOOKUP(E124,'GEP Lookup'!B:B,'GEP Lookup'!G:G,"",0,1)&amp;""</f>
        <v/>
      </c>
      <c r="K124">
        <v>3</v>
      </c>
    </row>
    <row r="125" spans="1:11" x14ac:dyDescent="0.3">
      <c r="A125" t="s">
        <v>495</v>
      </c>
      <c r="B125" t="s">
        <v>601</v>
      </c>
      <c r="C125" t="s">
        <v>996</v>
      </c>
      <c r="D125" t="s">
        <v>1028</v>
      </c>
      <c r="E125" s="5" t="s">
        <v>601</v>
      </c>
      <c r="F125" t="s">
        <v>826</v>
      </c>
      <c r="G125" t="str">
        <f>_xlfn.XLOOKUP(E125,'GEP Lookup'!B:B,'GEP Lookup'!D:D,"",0,1)&amp;""</f>
        <v/>
      </c>
      <c r="H125" t="str">
        <f>_xlfn.XLOOKUP(E125,'GEP Lookup'!B:B,'GEP Lookup'!E:E,"",0,1)&amp;""</f>
        <v/>
      </c>
      <c r="I125" t="str">
        <f>_xlfn.XLOOKUP(E125,'GEP Lookup'!B:B,'GEP Lookup'!F:F,"",0,1)&amp;""</f>
        <v/>
      </c>
      <c r="J125" t="str">
        <f>_xlfn.XLOOKUP(E125,'GEP Lookup'!B:B,'GEP Lookup'!G:G,"",0,1)&amp;""</f>
        <v/>
      </c>
      <c r="K125">
        <v>3</v>
      </c>
    </row>
    <row r="126" spans="1:11" x14ac:dyDescent="0.3">
      <c r="A126" t="s">
        <v>495</v>
      </c>
      <c r="B126" t="s">
        <v>602</v>
      </c>
      <c r="C126" t="s">
        <v>997</v>
      </c>
      <c r="D126" t="s">
        <v>1028</v>
      </c>
      <c r="E126" s="5" t="s">
        <v>176</v>
      </c>
      <c r="F126" t="s">
        <v>827</v>
      </c>
      <c r="G126" t="str">
        <f>_xlfn.XLOOKUP(E126,'GEP Lookup'!B:B,'GEP Lookup'!D:D,"",0,1)&amp;""</f>
        <v>Natural Sciences Foundation</v>
      </c>
      <c r="H126" t="str">
        <f>_xlfn.XLOOKUP(E126,'GEP Lookup'!B:B,'GEP Lookup'!E:E,"",0,1)&amp;""</f>
        <v>State Core</v>
      </c>
      <c r="I126" t="str">
        <f>_xlfn.XLOOKUP(E126,'GEP Lookup'!B:B,'GEP Lookup'!F:F,"",0,1)&amp;""</f>
        <v/>
      </c>
      <c r="J126" t="str">
        <f>_xlfn.XLOOKUP(E126,'GEP Lookup'!B:B,'GEP Lookup'!G:G,"",0,1)&amp;""</f>
        <v/>
      </c>
      <c r="K126">
        <v>3</v>
      </c>
    </row>
    <row r="127" spans="1:11" x14ac:dyDescent="0.3">
      <c r="A127" t="s">
        <v>495</v>
      </c>
      <c r="B127" t="s">
        <v>75</v>
      </c>
      <c r="C127" t="s">
        <v>998</v>
      </c>
      <c r="D127" t="s">
        <v>1028</v>
      </c>
      <c r="E127" s="5" t="s">
        <v>75</v>
      </c>
      <c r="F127" t="s">
        <v>828</v>
      </c>
      <c r="G127" t="str">
        <f>_xlfn.XLOOKUP(E127,'GEP Lookup'!B:B,'GEP Lookup'!D:D,"",0,1)&amp;""</f>
        <v>Natural Sciences Foundation</v>
      </c>
      <c r="H127" t="str">
        <f>_xlfn.XLOOKUP(E127,'GEP Lookup'!B:B,'GEP Lookup'!E:E,"",0,1)&amp;""</f>
        <v>State Core</v>
      </c>
      <c r="I127" t="str">
        <f>_xlfn.XLOOKUP(E127,'GEP Lookup'!B:B,'GEP Lookup'!F:F,"",0,1)&amp;""</f>
        <v/>
      </c>
      <c r="J127" t="str">
        <f>_xlfn.XLOOKUP(E127,'GEP Lookup'!B:B,'GEP Lookup'!G:G,"",0,1)&amp;""</f>
        <v/>
      </c>
      <c r="K127">
        <v>4</v>
      </c>
    </row>
    <row r="128" spans="1:11" x14ac:dyDescent="0.3">
      <c r="A128" t="s">
        <v>495</v>
      </c>
      <c r="B128" t="s">
        <v>603</v>
      </c>
      <c r="C128" t="s">
        <v>999</v>
      </c>
      <c r="D128" t="s">
        <v>1028</v>
      </c>
      <c r="E128" s="5" t="s">
        <v>75</v>
      </c>
      <c r="F128" t="s">
        <v>828</v>
      </c>
      <c r="G128" t="str">
        <f>_xlfn.XLOOKUP(E128,'GEP Lookup'!B:B,'GEP Lookup'!D:D,"",0,1)&amp;""</f>
        <v>Natural Sciences Foundation</v>
      </c>
      <c r="H128" t="str">
        <f>_xlfn.XLOOKUP(E128,'GEP Lookup'!B:B,'GEP Lookup'!E:E,"",0,1)&amp;""</f>
        <v>State Core</v>
      </c>
      <c r="I128" t="str">
        <f>_xlfn.XLOOKUP(E128,'GEP Lookup'!B:B,'GEP Lookup'!F:F,"",0,1)&amp;""</f>
        <v/>
      </c>
      <c r="J128" t="str">
        <f>_xlfn.XLOOKUP(E128,'GEP Lookup'!B:B,'GEP Lookup'!G:G,"",0,1)&amp;""</f>
        <v/>
      </c>
      <c r="K128">
        <v>4</v>
      </c>
    </row>
    <row r="129" spans="1:11" x14ac:dyDescent="0.3">
      <c r="A129" t="s">
        <v>495</v>
      </c>
      <c r="B129" t="s">
        <v>73</v>
      </c>
      <c r="C129" t="s">
        <v>1000</v>
      </c>
      <c r="D129" t="s">
        <v>1028</v>
      </c>
      <c r="E129" s="5" t="s">
        <v>73</v>
      </c>
      <c r="F129" t="s">
        <v>829</v>
      </c>
      <c r="G129" t="str">
        <f>_xlfn.XLOOKUP(E129,'GEP Lookup'!B:B,'GEP Lookup'!D:D,"",0,1)&amp;""</f>
        <v>Natural Sciences Foundation</v>
      </c>
      <c r="H129" t="str">
        <f>_xlfn.XLOOKUP(E129,'GEP Lookup'!B:B,'GEP Lookup'!E:E,"",0,1)&amp;""</f>
        <v/>
      </c>
      <c r="I129" t="str">
        <f>_xlfn.XLOOKUP(E129,'GEP Lookup'!B:B,'GEP Lookup'!F:F,"",0,1)&amp;""</f>
        <v/>
      </c>
      <c r="J129" t="str">
        <f>_xlfn.XLOOKUP(E129,'GEP Lookup'!B:B,'GEP Lookup'!G:G,"",0,1)&amp;""</f>
        <v/>
      </c>
      <c r="K129">
        <v>4</v>
      </c>
    </row>
    <row r="130" spans="1:11" x14ac:dyDescent="0.3">
      <c r="A130" t="s">
        <v>495</v>
      </c>
      <c r="B130" t="s">
        <v>604</v>
      </c>
      <c r="C130" t="s">
        <v>1001</v>
      </c>
      <c r="D130" t="s">
        <v>1028</v>
      </c>
      <c r="E130" s="5" t="s">
        <v>73</v>
      </c>
      <c r="F130" t="s">
        <v>829</v>
      </c>
      <c r="G130" t="str">
        <f>_xlfn.XLOOKUP(E130,'GEP Lookup'!B:B,'GEP Lookup'!D:D,"",0,1)&amp;""</f>
        <v>Natural Sciences Foundation</v>
      </c>
      <c r="H130" t="str">
        <f>_xlfn.XLOOKUP(E130,'GEP Lookup'!B:B,'GEP Lookup'!E:E,"",0,1)&amp;""</f>
        <v/>
      </c>
      <c r="I130" t="str">
        <f>_xlfn.XLOOKUP(E130,'GEP Lookup'!B:B,'GEP Lookup'!F:F,"",0,1)&amp;""</f>
        <v/>
      </c>
      <c r="J130" t="str">
        <f>_xlfn.XLOOKUP(E130,'GEP Lookup'!B:B,'GEP Lookup'!G:G,"",0,1)&amp;""</f>
        <v/>
      </c>
      <c r="K130">
        <v>4</v>
      </c>
    </row>
    <row r="131" spans="1:11" x14ac:dyDescent="0.3">
      <c r="A131" t="s">
        <v>495</v>
      </c>
      <c r="B131" t="s">
        <v>69</v>
      </c>
      <c r="C131" t="s">
        <v>1002</v>
      </c>
      <c r="D131" t="s">
        <v>1028</v>
      </c>
      <c r="E131" s="5" t="s">
        <v>69</v>
      </c>
      <c r="F131" t="s">
        <v>830</v>
      </c>
      <c r="G131" t="str">
        <f>_xlfn.XLOOKUP(E131,'GEP Lookup'!B:B,'GEP Lookup'!D:D,"",0,1)&amp;""</f>
        <v>Natural Sciences Foundation</v>
      </c>
      <c r="H131" t="str">
        <f>_xlfn.XLOOKUP(E131,'GEP Lookup'!B:B,'GEP Lookup'!E:E,"",0,1)&amp;""</f>
        <v/>
      </c>
      <c r="I131" t="str">
        <f>_xlfn.XLOOKUP(E131,'GEP Lookup'!B:B,'GEP Lookup'!F:F,"",0,1)&amp;""</f>
        <v/>
      </c>
      <c r="J131" t="str">
        <f>_xlfn.XLOOKUP(E131,'GEP Lookup'!B:B,'GEP Lookup'!G:G,"",0,1)&amp;""</f>
        <v/>
      </c>
      <c r="K131">
        <v>4</v>
      </c>
    </row>
    <row r="132" spans="1:11" x14ac:dyDescent="0.3">
      <c r="A132" t="s">
        <v>495</v>
      </c>
      <c r="B132" t="s">
        <v>71</v>
      </c>
      <c r="C132" t="s">
        <v>1003</v>
      </c>
      <c r="D132" t="s">
        <v>1028</v>
      </c>
      <c r="E132" s="5" t="s">
        <v>71</v>
      </c>
      <c r="F132" t="s">
        <v>831</v>
      </c>
      <c r="G132" t="str">
        <f>_xlfn.XLOOKUP(E132,'GEP Lookup'!B:B,'GEP Lookup'!D:D,"",0,1)&amp;""</f>
        <v>Natural Sciences Foundation</v>
      </c>
      <c r="H132" t="str">
        <f>_xlfn.XLOOKUP(E132,'GEP Lookup'!B:B,'GEP Lookup'!E:E,"",0,1)&amp;""</f>
        <v/>
      </c>
      <c r="I132" t="str">
        <f>_xlfn.XLOOKUP(E132,'GEP Lookup'!B:B,'GEP Lookup'!F:F,"",0,1)&amp;""</f>
        <v/>
      </c>
      <c r="J132" t="str">
        <f>_xlfn.XLOOKUP(E132,'GEP Lookup'!B:B,'GEP Lookup'!G:G,"",0,1)&amp;""</f>
        <v/>
      </c>
      <c r="K132">
        <v>4</v>
      </c>
    </row>
    <row r="133" spans="1:11" x14ac:dyDescent="0.3">
      <c r="A133" t="s">
        <v>495</v>
      </c>
      <c r="B133" t="s">
        <v>605</v>
      </c>
      <c r="C133" t="s">
        <v>1004</v>
      </c>
      <c r="D133" t="s">
        <v>1028</v>
      </c>
      <c r="E133" s="5" t="s">
        <v>874</v>
      </c>
      <c r="F133" t="s">
        <v>832</v>
      </c>
      <c r="G133" t="str">
        <f>_xlfn.XLOOKUP(E133,'GEP Lookup'!B:B,'GEP Lookup'!D:D,"",0,1)&amp;""</f>
        <v/>
      </c>
      <c r="H133" t="str">
        <f>_xlfn.XLOOKUP(E133,'GEP Lookup'!B:B,'GEP Lookup'!E:E,"",0,1)&amp;""</f>
        <v/>
      </c>
      <c r="I133" t="str">
        <f>_xlfn.XLOOKUP(E133,'GEP Lookup'!B:B,'GEP Lookup'!F:F,"",0,1)&amp;""</f>
        <v/>
      </c>
      <c r="J133" t="str">
        <f>_xlfn.XLOOKUP(E133,'GEP Lookup'!B:B,'GEP Lookup'!G:G,"",0,1)&amp;""</f>
        <v/>
      </c>
      <c r="K133">
        <v>4</v>
      </c>
    </row>
    <row r="134" spans="1:11" x14ac:dyDescent="0.3">
      <c r="A134" t="s">
        <v>495</v>
      </c>
      <c r="B134" t="s">
        <v>606</v>
      </c>
      <c r="C134" t="s">
        <v>1005</v>
      </c>
      <c r="D134" t="s">
        <v>1028</v>
      </c>
      <c r="E134" s="5" t="s">
        <v>875</v>
      </c>
      <c r="F134" t="s">
        <v>833</v>
      </c>
      <c r="G134" t="str">
        <f>_xlfn.XLOOKUP(E134,'GEP Lookup'!B:B,'GEP Lookup'!D:D,"",0,1)&amp;""</f>
        <v/>
      </c>
      <c r="H134" t="str">
        <f>_xlfn.XLOOKUP(E134,'GEP Lookup'!B:B,'GEP Lookup'!E:E,"",0,1)&amp;""</f>
        <v/>
      </c>
      <c r="I134" t="str">
        <f>_xlfn.XLOOKUP(E134,'GEP Lookup'!B:B,'GEP Lookup'!F:F,"",0,1)&amp;""</f>
        <v/>
      </c>
      <c r="J134" t="str">
        <f>_xlfn.XLOOKUP(E134,'GEP Lookup'!B:B,'GEP Lookup'!G:G,"",0,1)&amp;""</f>
        <v/>
      </c>
      <c r="K134">
        <v>4</v>
      </c>
    </row>
    <row r="135" spans="1:11" x14ac:dyDescent="0.3">
      <c r="A135" t="s">
        <v>495</v>
      </c>
      <c r="B135" t="s">
        <v>56</v>
      </c>
      <c r="C135" t="s">
        <v>494</v>
      </c>
      <c r="D135" t="s">
        <v>1028</v>
      </c>
      <c r="E135" s="5" t="s">
        <v>56</v>
      </c>
      <c r="F135" t="s">
        <v>834</v>
      </c>
      <c r="G135" t="str">
        <f>_xlfn.XLOOKUP(E135,'GEP Lookup'!B:B,'GEP Lookup'!D:D,"",0,1)&amp;""</f>
        <v>Social Sciences Foundation</v>
      </c>
      <c r="H135" t="str">
        <f>_xlfn.XLOOKUP(E135,'GEP Lookup'!B:B,'GEP Lookup'!E:E,"",0,1)&amp;""</f>
        <v>State Core</v>
      </c>
      <c r="I135" t="str">
        <f>_xlfn.XLOOKUP(E135,'GEP Lookup'!B:B,'GEP Lookup'!F:F,"",0,1)&amp;""</f>
        <v/>
      </c>
      <c r="J135" t="str">
        <f>_xlfn.XLOOKUP(E135,'GEP Lookup'!B:B,'GEP Lookup'!G:G,"",0,1)&amp;""</f>
        <v>Civic Literacy</v>
      </c>
      <c r="K135">
        <v>3</v>
      </c>
    </row>
    <row r="136" spans="1:11" x14ac:dyDescent="0.3">
      <c r="A136" t="s">
        <v>495</v>
      </c>
      <c r="B136" t="s">
        <v>607</v>
      </c>
      <c r="C136" t="s">
        <v>1006</v>
      </c>
      <c r="D136" t="s">
        <v>1028</v>
      </c>
      <c r="E136" s="5" t="s">
        <v>56</v>
      </c>
      <c r="F136" t="s">
        <v>834</v>
      </c>
      <c r="G136" t="str">
        <f>_xlfn.XLOOKUP(E136,'GEP Lookup'!B:B,'GEP Lookup'!D:D,"",0,1)&amp;""</f>
        <v>Social Sciences Foundation</v>
      </c>
      <c r="H136" t="str">
        <f>_xlfn.XLOOKUP(E136,'GEP Lookup'!B:B,'GEP Lookup'!E:E,"",0,1)&amp;""</f>
        <v>State Core</v>
      </c>
      <c r="I136" t="str">
        <f>_xlfn.XLOOKUP(E136,'GEP Lookup'!B:B,'GEP Lookup'!F:F,"",0,1)&amp;""</f>
        <v/>
      </c>
      <c r="J136" t="str">
        <f>_xlfn.XLOOKUP(E136,'GEP Lookup'!B:B,'GEP Lookup'!G:G,"",0,1)&amp;""</f>
        <v>Civic Literacy</v>
      </c>
      <c r="K136">
        <v>3</v>
      </c>
    </row>
    <row r="137" spans="1:11" x14ac:dyDescent="0.3">
      <c r="A137" t="s">
        <v>495</v>
      </c>
      <c r="B137" t="s">
        <v>80</v>
      </c>
      <c r="C137" t="s">
        <v>701</v>
      </c>
      <c r="D137" t="s">
        <v>1028</v>
      </c>
      <c r="E137" s="5" t="s">
        <v>80</v>
      </c>
      <c r="F137" t="s">
        <v>835</v>
      </c>
      <c r="G137" t="str">
        <f>_xlfn.XLOOKUP(E137,'GEP Lookup'!B:B,'GEP Lookup'!D:D,"",0,1)&amp;""</f>
        <v>Social Sciences Foundation</v>
      </c>
      <c r="H137" t="str">
        <f>_xlfn.XLOOKUP(E137,'GEP Lookup'!B:B,'GEP Lookup'!E:E,"",0,1)&amp;""</f>
        <v>State Core</v>
      </c>
      <c r="I137" t="str">
        <f>_xlfn.XLOOKUP(E137,'GEP Lookup'!B:B,'GEP Lookup'!F:F,"",0,1)&amp;""</f>
        <v/>
      </c>
      <c r="J137" t="str">
        <f>_xlfn.XLOOKUP(E137,'GEP Lookup'!B:B,'GEP Lookup'!G:G,"",0,1)&amp;""</f>
        <v/>
      </c>
      <c r="K137">
        <v>3</v>
      </c>
    </row>
    <row r="138" spans="1:11" x14ac:dyDescent="0.3">
      <c r="A138" t="s">
        <v>495</v>
      </c>
      <c r="B138" t="s">
        <v>608</v>
      </c>
      <c r="C138" t="s">
        <v>1007</v>
      </c>
      <c r="D138" t="s">
        <v>1028</v>
      </c>
      <c r="E138" s="5" t="s">
        <v>80</v>
      </c>
      <c r="F138" t="s">
        <v>835</v>
      </c>
      <c r="G138" t="str">
        <f>_xlfn.XLOOKUP(E138,'GEP Lookup'!B:B,'GEP Lookup'!D:D,"",0,1)&amp;""</f>
        <v>Social Sciences Foundation</v>
      </c>
      <c r="H138" t="str">
        <f>_xlfn.XLOOKUP(E138,'GEP Lookup'!B:B,'GEP Lookup'!E:E,"",0,1)&amp;""</f>
        <v>State Core</v>
      </c>
      <c r="I138" t="str">
        <f>_xlfn.XLOOKUP(E138,'GEP Lookup'!B:B,'GEP Lookup'!F:F,"",0,1)&amp;""</f>
        <v/>
      </c>
      <c r="J138" t="str">
        <f>_xlfn.XLOOKUP(E138,'GEP Lookup'!B:B,'GEP Lookup'!G:G,"",0,1)&amp;""</f>
        <v/>
      </c>
      <c r="K138">
        <v>3</v>
      </c>
    </row>
    <row r="139" spans="1:11" x14ac:dyDescent="0.3">
      <c r="A139" t="s">
        <v>495</v>
      </c>
      <c r="B139" t="s">
        <v>198</v>
      </c>
      <c r="C139" t="s">
        <v>702</v>
      </c>
      <c r="D139" t="s">
        <v>1028</v>
      </c>
      <c r="E139" s="5" t="s">
        <v>198</v>
      </c>
      <c r="F139" t="s">
        <v>836</v>
      </c>
      <c r="G139" t="str">
        <f>_xlfn.XLOOKUP(E139,'GEP Lookup'!B:B,'GEP Lookup'!D:D,"",0,1)&amp;""</f>
        <v>Humanities Foundation</v>
      </c>
      <c r="H139" t="str">
        <f>_xlfn.XLOOKUP(E139,'GEP Lookup'!B:B,'GEP Lookup'!E:E,"",0,1)&amp;""</f>
        <v/>
      </c>
      <c r="I139" t="str">
        <f>_xlfn.XLOOKUP(E139,'GEP Lookup'!B:B,'GEP Lookup'!F:F,"",0,1)&amp;""</f>
        <v/>
      </c>
      <c r="J139" t="str">
        <f>_xlfn.XLOOKUP(E139,'GEP Lookup'!B:B,'GEP Lookup'!G:G,"",0,1)&amp;""</f>
        <v/>
      </c>
      <c r="K139">
        <v>3</v>
      </c>
    </row>
    <row r="140" spans="1:11" x14ac:dyDescent="0.3">
      <c r="A140" t="s">
        <v>495</v>
      </c>
      <c r="B140" t="s">
        <v>609</v>
      </c>
      <c r="C140" t="s">
        <v>1008</v>
      </c>
      <c r="D140" t="s">
        <v>1028</v>
      </c>
      <c r="E140" s="5" t="s">
        <v>609</v>
      </c>
      <c r="F140" t="s">
        <v>837</v>
      </c>
      <c r="G140" t="str">
        <f>_xlfn.XLOOKUP(E140,'GEP Lookup'!B:B,'GEP Lookup'!D:D,"",0,1)&amp;""</f>
        <v/>
      </c>
      <c r="H140" t="str">
        <f>_xlfn.XLOOKUP(E140,'GEP Lookup'!B:B,'GEP Lookup'!E:E,"",0,1)&amp;""</f>
        <v/>
      </c>
      <c r="I140" t="str">
        <f>_xlfn.XLOOKUP(E140,'GEP Lookup'!B:B,'GEP Lookup'!F:F,"",0,1)&amp;""</f>
        <v/>
      </c>
      <c r="J140" t="str">
        <f>_xlfn.XLOOKUP(E140,'GEP Lookup'!B:B,'GEP Lookup'!G:G,"",0,1)&amp;""</f>
        <v/>
      </c>
      <c r="K140">
        <v>3</v>
      </c>
    </row>
    <row r="141" spans="1:11" x14ac:dyDescent="0.3">
      <c r="A141" t="s">
        <v>495</v>
      </c>
      <c r="B141" t="s">
        <v>610</v>
      </c>
      <c r="C141" t="s">
        <v>1009</v>
      </c>
      <c r="D141" t="s">
        <v>1028</v>
      </c>
      <c r="E141" s="5" t="s">
        <v>610</v>
      </c>
      <c r="F141" t="s">
        <v>838</v>
      </c>
      <c r="G141" t="str">
        <f>_xlfn.XLOOKUP(E141,'GEP Lookup'!B:B,'GEP Lookup'!D:D,"",0,1)&amp;""</f>
        <v>Communication Foundation</v>
      </c>
      <c r="H141" t="str">
        <f>_xlfn.XLOOKUP(E141,'GEP Lookup'!B:B,'GEP Lookup'!E:E,"",0,1)&amp;""</f>
        <v/>
      </c>
      <c r="I141" t="str">
        <f>_xlfn.XLOOKUP(E141,'GEP Lookup'!B:B,'GEP Lookup'!F:F,"",0,1)&amp;""</f>
        <v/>
      </c>
      <c r="J141" t="str">
        <f>_xlfn.XLOOKUP(E141,'GEP Lookup'!B:B,'GEP Lookup'!G:G,"",0,1)&amp;""</f>
        <v/>
      </c>
      <c r="K141">
        <v>3</v>
      </c>
    </row>
    <row r="142" spans="1:11" x14ac:dyDescent="0.3">
      <c r="A142" t="s">
        <v>495</v>
      </c>
      <c r="B142" t="s">
        <v>611</v>
      </c>
      <c r="C142" t="s">
        <v>1010</v>
      </c>
      <c r="D142" t="s">
        <v>1028</v>
      </c>
      <c r="E142" s="5" t="s">
        <v>609</v>
      </c>
      <c r="F142" t="s">
        <v>837</v>
      </c>
      <c r="G142" t="str">
        <f>_xlfn.XLOOKUP(E142,'GEP Lookup'!B:B,'GEP Lookup'!D:D,"",0,1)&amp;""</f>
        <v/>
      </c>
      <c r="H142" t="str">
        <f>_xlfn.XLOOKUP(E142,'GEP Lookup'!B:B,'GEP Lookup'!E:E,"",0,1)&amp;""</f>
        <v/>
      </c>
      <c r="I142" t="str">
        <f>_xlfn.XLOOKUP(E142,'GEP Lookup'!B:B,'GEP Lookup'!F:F,"",0,1)&amp;""</f>
        <v/>
      </c>
      <c r="J142" t="str">
        <f>_xlfn.XLOOKUP(E142,'GEP Lookup'!B:B,'GEP Lookup'!G:G,"",0,1)&amp;""</f>
        <v/>
      </c>
      <c r="K142">
        <v>3</v>
      </c>
    </row>
    <row r="143" spans="1:11" x14ac:dyDescent="0.3">
      <c r="A143" t="s">
        <v>495</v>
      </c>
      <c r="B143" t="s">
        <v>612</v>
      </c>
      <c r="C143" t="s">
        <v>1011</v>
      </c>
      <c r="D143" t="s">
        <v>1028</v>
      </c>
      <c r="E143" s="5" t="s">
        <v>610</v>
      </c>
      <c r="F143" t="s">
        <v>838</v>
      </c>
      <c r="G143" t="str">
        <f>_xlfn.XLOOKUP(E143,'GEP Lookup'!B:B,'GEP Lookup'!D:D,"",0,1)&amp;""</f>
        <v>Communication Foundation</v>
      </c>
      <c r="H143" t="str">
        <f>_xlfn.XLOOKUP(E143,'GEP Lookup'!B:B,'GEP Lookup'!E:E,"",0,1)&amp;""</f>
        <v/>
      </c>
      <c r="I143" t="str">
        <f>_xlfn.XLOOKUP(E143,'GEP Lookup'!B:B,'GEP Lookup'!F:F,"",0,1)&amp;""</f>
        <v/>
      </c>
      <c r="J143" t="str">
        <f>_xlfn.XLOOKUP(E143,'GEP Lookup'!B:B,'GEP Lookup'!G:G,"",0,1)&amp;""</f>
        <v/>
      </c>
      <c r="K143">
        <v>3</v>
      </c>
    </row>
    <row r="144" spans="1:11" x14ac:dyDescent="0.3">
      <c r="A144" t="s">
        <v>495</v>
      </c>
      <c r="B144" t="s">
        <v>613</v>
      </c>
      <c r="C144" t="s">
        <v>1012</v>
      </c>
      <c r="D144" t="s">
        <v>1028</v>
      </c>
      <c r="E144" s="5" t="s">
        <v>242</v>
      </c>
      <c r="F144" t="s">
        <v>839</v>
      </c>
      <c r="G144" t="str">
        <f>_xlfn.XLOOKUP(E144,'GEP Lookup'!B:B,'GEP Lookup'!D:D,"",0,1)&amp;""</f>
        <v/>
      </c>
      <c r="H144" t="str">
        <f>_xlfn.XLOOKUP(E144,'GEP Lookup'!B:B,'GEP Lookup'!E:E,"",0,1)&amp;""</f>
        <v/>
      </c>
      <c r="I144" t="str">
        <f>_xlfn.XLOOKUP(E144,'GEP Lookup'!B:B,'GEP Lookup'!F:F,"",0,1)&amp;""</f>
        <v/>
      </c>
      <c r="J144" t="str">
        <f>_xlfn.XLOOKUP(E144,'GEP Lookup'!B:B,'GEP Lookup'!G:G,"",0,1)&amp;""</f>
        <v/>
      </c>
      <c r="K144">
        <v>4</v>
      </c>
    </row>
    <row r="145" spans="1:11" x14ac:dyDescent="0.3">
      <c r="A145" t="s">
        <v>495</v>
      </c>
      <c r="B145" t="s">
        <v>614</v>
      </c>
      <c r="C145" t="s">
        <v>1013</v>
      </c>
      <c r="D145" t="s">
        <v>1028</v>
      </c>
      <c r="E145" s="5" t="s">
        <v>187</v>
      </c>
      <c r="F145" t="s">
        <v>840</v>
      </c>
      <c r="G145" t="str">
        <f>_xlfn.XLOOKUP(E145,'GEP Lookup'!B:B,'GEP Lookup'!D:D,"",0,1)&amp;""</f>
        <v/>
      </c>
      <c r="H145" t="str">
        <f>_xlfn.XLOOKUP(E145,'GEP Lookup'!B:B,'GEP Lookup'!E:E,"",0,1)&amp;""</f>
        <v/>
      </c>
      <c r="I145" t="str">
        <f>_xlfn.XLOOKUP(E145,'GEP Lookup'!B:B,'GEP Lookup'!F:F,"",0,1)&amp;""</f>
        <v/>
      </c>
      <c r="J145" t="str">
        <f>_xlfn.XLOOKUP(E145,'GEP Lookup'!B:B,'GEP Lookup'!G:G,"",0,1)&amp;""</f>
        <v/>
      </c>
      <c r="K145">
        <v>4</v>
      </c>
    </row>
    <row r="146" spans="1:11" x14ac:dyDescent="0.3">
      <c r="A146" t="s">
        <v>495</v>
      </c>
      <c r="B146" t="s">
        <v>88</v>
      </c>
      <c r="C146" t="s">
        <v>1014</v>
      </c>
      <c r="D146" t="s">
        <v>1028</v>
      </c>
      <c r="E146" s="5" t="s">
        <v>88</v>
      </c>
      <c r="F146" t="s">
        <v>841</v>
      </c>
      <c r="G146" t="str">
        <f>_xlfn.XLOOKUP(E146,'GEP Lookup'!B:B,'GEP Lookup'!D:D,"",0,1)&amp;""</f>
        <v>Mathematics Foundation</v>
      </c>
      <c r="H146" t="str">
        <f>_xlfn.XLOOKUP(E146,'GEP Lookup'!B:B,'GEP Lookup'!E:E,"",0,1)&amp;""</f>
        <v>State Core</v>
      </c>
      <c r="I146" t="str">
        <f>_xlfn.XLOOKUP(E146,'GEP Lookup'!B:B,'GEP Lookup'!F:F,"",0,1)&amp;""</f>
        <v>State Math Requirement</v>
      </c>
      <c r="J146" t="str">
        <f>_xlfn.XLOOKUP(E146,'GEP Lookup'!B:B,'GEP Lookup'!G:G,"",0,1)&amp;""</f>
        <v/>
      </c>
      <c r="K146">
        <v>3</v>
      </c>
    </row>
    <row r="147" spans="1:11" x14ac:dyDescent="0.3">
      <c r="A147" t="s">
        <v>495</v>
      </c>
      <c r="B147" t="s">
        <v>615</v>
      </c>
      <c r="C147" t="s">
        <v>1015</v>
      </c>
      <c r="D147" t="s">
        <v>1028</v>
      </c>
      <c r="E147" s="5" t="s">
        <v>88</v>
      </c>
      <c r="F147" t="s">
        <v>841</v>
      </c>
      <c r="G147" t="str">
        <f>_xlfn.XLOOKUP(E147,'GEP Lookup'!B:B,'GEP Lookup'!D:D,"",0,1)&amp;""</f>
        <v>Mathematics Foundation</v>
      </c>
      <c r="H147" t="str">
        <f>_xlfn.XLOOKUP(E147,'GEP Lookup'!B:B,'GEP Lookup'!E:E,"",0,1)&amp;""</f>
        <v>State Core</v>
      </c>
      <c r="I147" t="str">
        <f>_xlfn.XLOOKUP(E147,'GEP Lookup'!B:B,'GEP Lookup'!F:F,"",0,1)&amp;""</f>
        <v>State Math Requirement</v>
      </c>
      <c r="J147" t="str">
        <f>_xlfn.XLOOKUP(E147,'GEP Lookup'!B:B,'GEP Lookup'!G:G,"",0,1)&amp;""</f>
        <v/>
      </c>
      <c r="K147">
        <v>3</v>
      </c>
    </row>
    <row r="148" spans="1:11" x14ac:dyDescent="0.3">
      <c r="A148" t="s">
        <v>495</v>
      </c>
      <c r="B148" t="s">
        <v>240</v>
      </c>
      <c r="C148" t="s">
        <v>706</v>
      </c>
      <c r="D148" t="s">
        <v>1028</v>
      </c>
      <c r="E148" s="5" t="s">
        <v>240</v>
      </c>
      <c r="F148" t="s">
        <v>842</v>
      </c>
      <c r="H148" t="str">
        <f>_xlfn.XLOOKUP(E148,'GEP Lookup'!B:B,'GEP Lookup'!E:E,"",0,1)&amp;""</f>
        <v/>
      </c>
      <c r="I148" t="str">
        <f>_xlfn.XLOOKUP(E148,'GEP Lookup'!B:B,'GEP Lookup'!F:F,"",0,1)&amp;""</f>
        <v/>
      </c>
      <c r="J148" t="str">
        <f>_xlfn.XLOOKUP(E148,'GEP Lookup'!B:B,'GEP Lookup'!G:G,"",0,1)&amp;""</f>
        <v/>
      </c>
      <c r="K148">
        <v>3</v>
      </c>
    </row>
    <row r="149" spans="1:11" x14ac:dyDescent="0.3">
      <c r="A149" t="s">
        <v>495</v>
      </c>
      <c r="B149" t="s">
        <v>616</v>
      </c>
      <c r="C149" t="s">
        <v>1016</v>
      </c>
      <c r="D149" t="s">
        <v>1028</v>
      </c>
      <c r="E149" s="5" t="s">
        <v>616</v>
      </c>
      <c r="F149" t="s">
        <v>843</v>
      </c>
      <c r="G149" t="str">
        <f>_xlfn.XLOOKUP(E149,'GEP Lookup'!B:B,'GEP Lookup'!D:D,"",0,1)&amp;""</f>
        <v/>
      </c>
      <c r="H149" t="str">
        <f>_xlfn.XLOOKUP(E149,'GEP Lookup'!B:B,'GEP Lookup'!E:E,"",0,1)&amp;""</f>
        <v/>
      </c>
      <c r="I149" t="str">
        <f>_xlfn.XLOOKUP(E149,'GEP Lookup'!B:B,'GEP Lookup'!F:F,"",0,1)&amp;""</f>
        <v/>
      </c>
      <c r="J149" t="str">
        <f>_xlfn.XLOOKUP(E149,'GEP Lookup'!B:B,'GEP Lookup'!G:G,"",0,1)&amp;""</f>
        <v/>
      </c>
      <c r="K149">
        <v>3</v>
      </c>
    </row>
    <row r="150" spans="1:11" x14ac:dyDescent="0.3">
      <c r="A150" t="s">
        <v>495</v>
      </c>
      <c r="B150" t="s">
        <v>617</v>
      </c>
      <c r="C150" t="s">
        <v>1017</v>
      </c>
      <c r="D150" t="s">
        <v>1028</v>
      </c>
      <c r="E150" s="5" t="s">
        <v>240</v>
      </c>
      <c r="F150" t="s">
        <v>842</v>
      </c>
      <c r="H150" t="str">
        <f>_xlfn.XLOOKUP(E150,'GEP Lookup'!B:B,'GEP Lookup'!E:E,"",0,1)&amp;""</f>
        <v/>
      </c>
      <c r="I150" t="str">
        <f>_xlfn.XLOOKUP(E150,'GEP Lookup'!B:B,'GEP Lookup'!F:F,"",0,1)&amp;""</f>
        <v/>
      </c>
      <c r="J150" t="str">
        <f>_xlfn.XLOOKUP(E150,'GEP Lookup'!B:B,'GEP Lookup'!G:G,"",0,1)&amp;""</f>
        <v/>
      </c>
      <c r="K150">
        <v>3</v>
      </c>
    </row>
    <row r="151" spans="1:11" x14ac:dyDescent="0.3">
      <c r="A151" t="s">
        <v>495</v>
      </c>
      <c r="B151" t="s">
        <v>618</v>
      </c>
      <c r="C151" t="s">
        <v>1018</v>
      </c>
      <c r="D151" t="s">
        <v>1028</v>
      </c>
      <c r="E151" s="5" t="s">
        <v>190</v>
      </c>
      <c r="F151" t="s">
        <v>844</v>
      </c>
      <c r="G151" t="str">
        <f>_xlfn.XLOOKUP(E151,'GEP Lookup'!B:B,'GEP Lookup'!D:D,"",0,1)&amp;""</f>
        <v>Humanities Foundation</v>
      </c>
      <c r="H151" t="str">
        <f>_xlfn.XLOOKUP(E151,'GEP Lookup'!B:B,'GEP Lookup'!E:E,"",0,1)&amp;""</f>
        <v>State Core</v>
      </c>
      <c r="I151" t="str">
        <f>_xlfn.XLOOKUP(E151,'GEP Lookup'!B:B,'GEP Lookup'!F:F,"",0,1)&amp;""</f>
        <v>State Writing Requirement</v>
      </c>
      <c r="J151" t="str">
        <f>_xlfn.XLOOKUP(E151,'GEP Lookup'!B:B,'GEP Lookup'!G:G,"",0,1)&amp;""</f>
        <v/>
      </c>
      <c r="K151">
        <v>3</v>
      </c>
    </row>
    <row r="152" spans="1:11" x14ac:dyDescent="0.3">
      <c r="A152" t="s">
        <v>495</v>
      </c>
      <c r="B152" t="s">
        <v>619</v>
      </c>
      <c r="C152" t="s">
        <v>1019</v>
      </c>
      <c r="D152" t="s">
        <v>1028</v>
      </c>
      <c r="E152" s="5" t="s">
        <v>876</v>
      </c>
      <c r="F152" t="s">
        <v>845</v>
      </c>
      <c r="G152" t="str">
        <f>_xlfn.XLOOKUP(E152,'GEP Lookup'!B:B,'GEP Lookup'!D:D,"",0,1)&amp;""</f>
        <v/>
      </c>
      <c r="H152" t="str">
        <f>_xlfn.XLOOKUP(E152,'GEP Lookup'!B:B,'GEP Lookup'!E:E,"",0,1)&amp;""</f>
        <v/>
      </c>
      <c r="I152" t="str">
        <f>_xlfn.XLOOKUP(E152,'GEP Lookup'!B:B,'GEP Lookup'!F:F,"",0,1)&amp;""</f>
        <v/>
      </c>
      <c r="J152" t="str">
        <f>_xlfn.XLOOKUP(E152,'GEP Lookup'!B:B,'GEP Lookup'!G:G,"",0,1)&amp;""</f>
        <v/>
      </c>
      <c r="K152">
        <v>3</v>
      </c>
    </row>
    <row r="153" spans="1:11" x14ac:dyDescent="0.3">
      <c r="A153" t="s">
        <v>495</v>
      </c>
      <c r="B153" t="s">
        <v>620</v>
      </c>
      <c r="C153" t="s">
        <v>1020</v>
      </c>
      <c r="D153" t="s">
        <v>1028</v>
      </c>
      <c r="E153" s="5" t="s">
        <v>877</v>
      </c>
      <c r="F153" t="s">
        <v>846</v>
      </c>
      <c r="G153" t="str">
        <f>_xlfn.XLOOKUP(E153,'GEP Lookup'!B:B,'GEP Lookup'!D:D,"",0,1)&amp;""</f>
        <v/>
      </c>
      <c r="H153" t="str">
        <f>_xlfn.XLOOKUP(E153,'GEP Lookup'!B:B,'GEP Lookup'!E:E,"",0,1)&amp;""</f>
        <v/>
      </c>
      <c r="I153" t="str">
        <f>_xlfn.XLOOKUP(E153,'GEP Lookup'!B:B,'GEP Lookup'!F:F,"",0,1)&amp;""</f>
        <v/>
      </c>
      <c r="J153" t="str">
        <f>_xlfn.XLOOKUP(E153,'GEP Lookup'!B:B,'GEP Lookup'!G:G,"",0,1)&amp;""</f>
        <v/>
      </c>
      <c r="K153">
        <v>3</v>
      </c>
    </row>
    <row r="154" spans="1:11" x14ac:dyDescent="0.3">
      <c r="A154" t="s">
        <v>495</v>
      </c>
      <c r="B154" t="s">
        <v>621</v>
      </c>
      <c r="C154" t="s">
        <v>1021</v>
      </c>
      <c r="D154" t="s">
        <v>1028</v>
      </c>
      <c r="E154" s="5" t="s">
        <v>878</v>
      </c>
      <c r="F154" t="s">
        <v>847</v>
      </c>
      <c r="G154" t="str">
        <f>_xlfn.XLOOKUP(E154,'GEP Lookup'!B:B,'GEP Lookup'!D:D,"",0,1)&amp;""</f>
        <v/>
      </c>
      <c r="H154" t="str">
        <f>_xlfn.XLOOKUP(E154,'GEP Lookup'!B:B,'GEP Lookup'!E:E,"",0,1)&amp;""</f>
        <v/>
      </c>
      <c r="I154" t="str">
        <f>_xlfn.XLOOKUP(E154,'GEP Lookup'!B:B,'GEP Lookup'!F:F,"",0,1)&amp;""</f>
        <v/>
      </c>
      <c r="J154" t="str">
        <f>_xlfn.XLOOKUP(E154,'GEP Lookup'!B:B,'GEP Lookup'!G:G,"",0,1)&amp;""</f>
        <v/>
      </c>
      <c r="K154">
        <v>2</v>
      </c>
    </row>
    <row r="155" spans="1:11" x14ac:dyDescent="0.3">
      <c r="A155" t="s">
        <v>495</v>
      </c>
      <c r="B155" t="s">
        <v>622</v>
      </c>
      <c r="C155" t="s">
        <v>1022</v>
      </c>
      <c r="D155" t="s">
        <v>1028</v>
      </c>
      <c r="E155" s="5" t="s">
        <v>622</v>
      </c>
      <c r="F155" t="s">
        <v>848</v>
      </c>
      <c r="G155" t="str">
        <f>_xlfn.XLOOKUP(E155,'GEP Lookup'!B:B,'GEP Lookup'!D:D,"",0,1)&amp;""</f>
        <v/>
      </c>
      <c r="H155" t="str">
        <f>_xlfn.XLOOKUP(E155,'GEP Lookup'!B:B,'GEP Lookup'!E:E,"",0,1)&amp;""</f>
        <v/>
      </c>
      <c r="I155" t="str">
        <f>_xlfn.XLOOKUP(E155,'GEP Lookup'!B:B,'GEP Lookup'!F:F,"",0,1)&amp;""</f>
        <v/>
      </c>
      <c r="J155" t="str">
        <f>_xlfn.XLOOKUP(E155,'GEP Lookup'!B:B,'GEP Lookup'!G:G,"",0,1)&amp;""</f>
        <v/>
      </c>
      <c r="K155">
        <v>3</v>
      </c>
    </row>
    <row r="156" spans="1:11" x14ac:dyDescent="0.3">
      <c r="A156" t="s">
        <v>495</v>
      </c>
      <c r="B156" t="s">
        <v>623</v>
      </c>
      <c r="C156" t="s">
        <v>1023</v>
      </c>
      <c r="D156" t="s">
        <v>1028</v>
      </c>
      <c r="E156" s="5" t="s">
        <v>879</v>
      </c>
      <c r="F156" t="s">
        <v>849</v>
      </c>
      <c r="G156" t="str">
        <f>_xlfn.XLOOKUP(E156,'GEP Lookup'!B:B,'GEP Lookup'!D:D,"",0,1)&amp;""</f>
        <v/>
      </c>
      <c r="H156" t="str">
        <f>_xlfn.XLOOKUP(E156,'GEP Lookup'!B:B,'GEP Lookup'!E:E,"",0,1)&amp;""</f>
        <v/>
      </c>
      <c r="I156" t="str">
        <f>_xlfn.XLOOKUP(E156,'GEP Lookup'!B:B,'GEP Lookup'!F:F,"",0,1)&amp;""</f>
        <v/>
      </c>
      <c r="J156" t="str">
        <f>_xlfn.XLOOKUP(E156,'GEP Lookup'!B:B,'GEP Lookup'!G:G,"",0,1)&amp;""</f>
        <v/>
      </c>
      <c r="K156">
        <v>3</v>
      </c>
    </row>
    <row r="157" spans="1:11" x14ac:dyDescent="0.3">
      <c r="A157" t="s">
        <v>495</v>
      </c>
      <c r="B157" t="s">
        <v>624</v>
      </c>
      <c r="C157" t="s">
        <v>1024</v>
      </c>
      <c r="D157" t="s">
        <v>1028</v>
      </c>
      <c r="E157" s="5" t="s">
        <v>624</v>
      </c>
      <c r="F157" t="s">
        <v>850</v>
      </c>
      <c r="G157" t="str">
        <f>_xlfn.XLOOKUP(E157,'GEP Lookup'!B:B,'GEP Lookup'!D:D,"",0,1)&amp;""</f>
        <v>Humanities Foundation</v>
      </c>
      <c r="H157" t="str">
        <f>_xlfn.XLOOKUP(E157,'GEP Lookup'!B:B,'GEP Lookup'!E:E,"",0,1)&amp;""</f>
        <v/>
      </c>
      <c r="I157" t="str">
        <f>_xlfn.XLOOKUP(E157,'GEP Lookup'!B:B,'GEP Lookup'!F:F,"",0,1)&amp;""</f>
        <v>State Writing Requirement</v>
      </c>
      <c r="J157" t="str">
        <f>_xlfn.XLOOKUP(E157,'GEP Lookup'!B:B,'GEP Lookup'!G:G,"",0,1)&amp;""</f>
        <v/>
      </c>
      <c r="K157">
        <v>3</v>
      </c>
    </row>
    <row r="158" spans="1:11" x14ac:dyDescent="0.3">
      <c r="A158" t="s">
        <v>495</v>
      </c>
      <c r="B158" t="s">
        <v>93</v>
      </c>
      <c r="C158" t="s">
        <v>1025</v>
      </c>
      <c r="D158" t="s">
        <v>1028</v>
      </c>
      <c r="E158" s="5" t="s">
        <v>93</v>
      </c>
      <c r="F158" t="s">
        <v>851</v>
      </c>
      <c r="G158" t="str">
        <f>_xlfn.XLOOKUP(E158,'GEP Lookup'!B:B,'GEP Lookup'!D:D,"",0,1)&amp;""</f>
        <v>Humanities Foundation</v>
      </c>
      <c r="H158" t="str">
        <f>_xlfn.XLOOKUP(E158,'GEP Lookup'!B:B,'GEP Lookup'!E:E,"",0,1)&amp;""</f>
        <v/>
      </c>
      <c r="I158" t="str">
        <f>_xlfn.XLOOKUP(E158,'GEP Lookup'!B:B,'GEP Lookup'!F:F,"",0,1)&amp;""</f>
        <v>State Writing Requirement</v>
      </c>
      <c r="J158" t="str">
        <f>_xlfn.XLOOKUP(E158,'GEP Lookup'!B:B,'GEP Lookup'!G:G,"",0,1)&amp;""</f>
        <v/>
      </c>
      <c r="K158">
        <v>3</v>
      </c>
    </row>
  </sheetData>
  <sheetProtection selectLockedCells="1" selectUnlockedCells="1"/>
  <autoFilter ref="A1:P158" xr:uid="{19A11C52-568B-4DE6-8282-7FCA3D10D488}"/>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4F251-900E-4F17-83CE-9CC35EA6C8FE}">
  <sheetPr codeName="Sheet9">
    <tabColor rgb="FF92D050"/>
  </sheetPr>
  <dimension ref="A1:I189"/>
  <sheetViews>
    <sheetView workbookViewId="0">
      <selection activeCell="E2" sqref="E2"/>
    </sheetView>
  </sheetViews>
  <sheetFormatPr defaultRowHeight="14.4" x14ac:dyDescent="0.3"/>
  <cols>
    <col min="2" max="2" width="33.44140625" bestFit="1" customWidth="1"/>
    <col min="3" max="3" width="61.44140625" bestFit="1" customWidth="1"/>
    <col min="4" max="4" width="41.5546875" bestFit="1" customWidth="1"/>
    <col min="5" max="5" width="21" bestFit="1" customWidth="1"/>
    <col min="6" max="6" width="16.44140625" bestFit="1" customWidth="1"/>
    <col min="7" max="7" width="11" style="5" bestFit="1" customWidth="1"/>
    <col min="8" max="8" width="11" style="5" customWidth="1"/>
    <col min="15" max="15" width="94.44140625" bestFit="1" customWidth="1"/>
  </cols>
  <sheetData>
    <row r="1" spans="1:9" x14ac:dyDescent="0.3">
      <c r="A1" t="s">
        <v>714</v>
      </c>
      <c r="B1" t="s">
        <v>626</v>
      </c>
      <c r="C1" t="s">
        <v>627</v>
      </c>
      <c r="D1" t="s">
        <v>1241</v>
      </c>
      <c r="E1" t="s">
        <v>498</v>
      </c>
      <c r="F1" t="s">
        <v>499</v>
      </c>
      <c r="G1" s="5" t="s">
        <v>625</v>
      </c>
      <c r="H1" s="5" t="s">
        <v>1182</v>
      </c>
      <c r="I1" t="s">
        <v>717</v>
      </c>
    </row>
    <row r="2" spans="1:9" x14ac:dyDescent="0.3">
      <c r="A2">
        <v>1</v>
      </c>
      <c r="B2" t="s">
        <v>223</v>
      </c>
      <c r="C2" t="s">
        <v>651</v>
      </c>
      <c r="D2" t="s">
        <v>424</v>
      </c>
      <c r="E2" t="s">
        <v>498</v>
      </c>
      <c r="F2" t="s">
        <v>1268</v>
      </c>
      <c r="G2" s="5" t="s">
        <v>625</v>
      </c>
      <c r="I2">
        <v>1</v>
      </c>
    </row>
    <row r="3" spans="1:9" x14ac:dyDescent="0.3">
      <c r="A3">
        <v>2</v>
      </c>
      <c r="B3" t="s">
        <v>141</v>
      </c>
      <c r="C3" t="s">
        <v>652</v>
      </c>
      <c r="D3" t="s">
        <v>424</v>
      </c>
      <c r="E3" t="s">
        <v>498</v>
      </c>
      <c r="F3" t="s">
        <v>1268</v>
      </c>
      <c r="G3" s="5" t="s">
        <v>625</v>
      </c>
      <c r="I3">
        <v>1</v>
      </c>
    </row>
    <row r="4" spans="1:9" x14ac:dyDescent="0.3">
      <c r="A4">
        <v>3</v>
      </c>
      <c r="B4" t="s">
        <v>382</v>
      </c>
      <c r="C4" t="s">
        <v>381</v>
      </c>
      <c r="D4" t="s">
        <v>424</v>
      </c>
      <c r="E4" t="s">
        <v>498</v>
      </c>
      <c r="I4">
        <v>1</v>
      </c>
    </row>
    <row r="5" spans="1:9" x14ac:dyDescent="0.3">
      <c r="A5">
        <v>4</v>
      </c>
      <c r="B5" t="s">
        <v>628</v>
      </c>
      <c r="C5" t="s">
        <v>653</v>
      </c>
      <c r="D5" t="s">
        <v>449</v>
      </c>
      <c r="I5">
        <v>1</v>
      </c>
    </row>
    <row r="6" spans="1:9" x14ac:dyDescent="0.3">
      <c r="A6">
        <v>5</v>
      </c>
      <c r="B6" t="s">
        <v>7</v>
      </c>
      <c r="C6" t="s">
        <v>892</v>
      </c>
      <c r="D6" t="s">
        <v>422</v>
      </c>
      <c r="I6">
        <v>1</v>
      </c>
    </row>
    <row r="7" spans="1:9" x14ac:dyDescent="0.3">
      <c r="A7">
        <v>6</v>
      </c>
      <c r="B7" t="s">
        <v>508</v>
      </c>
      <c r="C7" t="s">
        <v>654</v>
      </c>
      <c r="D7" t="s">
        <v>422</v>
      </c>
      <c r="I7">
        <v>1</v>
      </c>
    </row>
    <row r="8" spans="1:9" x14ac:dyDescent="0.3">
      <c r="A8">
        <v>7</v>
      </c>
      <c r="B8" t="s">
        <v>509</v>
      </c>
      <c r="C8" t="s">
        <v>655</v>
      </c>
      <c r="D8" t="s">
        <v>422</v>
      </c>
      <c r="I8">
        <v>1</v>
      </c>
    </row>
    <row r="9" spans="1:9" x14ac:dyDescent="0.3">
      <c r="A9">
        <v>8</v>
      </c>
      <c r="B9" t="s">
        <v>361</v>
      </c>
      <c r="C9" t="s">
        <v>656</v>
      </c>
      <c r="D9" t="s">
        <v>449</v>
      </c>
      <c r="E9" t="s">
        <v>498</v>
      </c>
      <c r="I9">
        <v>1</v>
      </c>
    </row>
    <row r="10" spans="1:9" x14ac:dyDescent="0.3">
      <c r="A10">
        <v>9</v>
      </c>
      <c r="B10" t="s">
        <v>518</v>
      </c>
      <c r="C10" t="s">
        <v>657</v>
      </c>
      <c r="D10" t="s">
        <v>449</v>
      </c>
      <c r="E10" t="s">
        <v>498</v>
      </c>
      <c r="I10">
        <v>1</v>
      </c>
    </row>
    <row r="11" spans="1:9" x14ac:dyDescent="0.3">
      <c r="A11">
        <v>10</v>
      </c>
      <c r="B11" t="s">
        <v>11</v>
      </c>
      <c r="C11" t="s">
        <v>658</v>
      </c>
      <c r="D11" t="s">
        <v>449</v>
      </c>
      <c r="E11" t="s">
        <v>498</v>
      </c>
      <c r="I11">
        <v>1</v>
      </c>
    </row>
    <row r="12" spans="1:9" x14ac:dyDescent="0.3">
      <c r="A12">
        <v>11</v>
      </c>
      <c r="B12" t="s">
        <v>529</v>
      </c>
      <c r="C12" t="s">
        <v>659</v>
      </c>
      <c r="D12" t="s">
        <v>449</v>
      </c>
      <c r="E12" t="s">
        <v>498</v>
      </c>
      <c r="I12">
        <v>1</v>
      </c>
    </row>
    <row r="13" spans="1:9" x14ac:dyDescent="0.3">
      <c r="A13">
        <v>12</v>
      </c>
      <c r="B13" t="s">
        <v>629</v>
      </c>
      <c r="C13" t="s">
        <v>660</v>
      </c>
      <c r="D13" t="s">
        <v>449</v>
      </c>
      <c r="I13">
        <v>1</v>
      </c>
    </row>
    <row r="14" spans="1:9" x14ac:dyDescent="0.3">
      <c r="A14">
        <v>13</v>
      </c>
      <c r="B14" t="s">
        <v>22</v>
      </c>
      <c r="C14" t="s">
        <v>661</v>
      </c>
      <c r="D14" t="s">
        <v>449</v>
      </c>
      <c r="E14" t="s">
        <v>498</v>
      </c>
      <c r="I14">
        <v>1</v>
      </c>
    </row>
    <row r="15" spans="1:9" x14ac:dyDescent="0.3">
      <c r="A15">
        <v>14</v>
      </c>
      <c r="B15" t="s">
        <v>630</v>
      </c>
      <c r="C15" t="s">
        <v>662</v>
      </c>
      <c r="D15" t="s">
        <v>449</v>
      </c>
      <c r="I15">
        <v>1</v>
      </c>
    </row>
    <row r="16" spans="1:9" x14ac:dyDescent="0.3">
      <c r="A16">
        <v>15</v>
      </c>
      <c r="B16" t="s">
        <v>631</v>
      </c>
      <c r="C16" t="s">
        <v>663</v>
      </c>
      <c r="D16" t="s">
        <v>457</v>
      </c>
      <c r="I16">
        <v>1</v>
      </c>
    </row>
    <row r="17" spans="1:9" x14ac:dyDescent="0.3">
      <c r="A17">
        <v>16</v>
      </c>
      <c r="B17" t="s">
        <v>632</v>
      </c>
      <c r="C17" t="s">
        <v>664</v>
      </c>
      <c r="D17" t="s">
        <v>448</v>
      </c>
      <c r="F17" t="s">
        <v>1269</v>
      </c>
      <c r="I17">
        <v>1</v>
      </c>
    </row>
    <row r="18" spans="1:9" x14ac:dyDescent="0.3">
      <c r="A18">
        <v>17</v>
      </c>
      <c r="B18" t="s">
        <v>34</v>
      </c>
      <c r="C18" t="s">
        <v>665</v>
      </c>
      <c r="D18" t="s">
        <v>424</v>
      </c>
      <c r="E18" t="s">
        <v>498</v>
      </c>
      <c r="I18">
        <v>1</v>
      </c>
    </row>
    <row r="19" spans="1:9" x14ac:dyDescent="0.3">
      <c r="A19">
        <v>18</v>
      </c>
      <c r="B19" t="s">
        <v>36</v>
      </c>
      <c r="C19" t="s">
        <v>666</v>
      </c>
      <c r="D19" t="s">
        <v>424</v>
      </c>
      <c r="I19">
        <v>1</v>
      </c>
    </row>
    <row r="20" spans="1:9" x14ac:dyDescent="0.3">
      <c r="A20">
        <v>19</v>
      </c>
      <c r="B20" t="s">
        <v>38</v>
      </c>
      <c r="C20" t="s">
        <v>667</v>
      </c>
      <c r="D20" t="s">
        <v>457</v>
      </c>
      <c r="E20" t="s">
        <v>498</v>
      </c>
      <c r="F20" t="s">
        <v>1268</v>
      </c>
      <c r="I20">
        <v>1</v>
      </c>
    </row>
    <row r="21" spans="1:9" x14ac:dyDescent="0.3">
      <c r="A21">
        <v>20</v>
      </c>
      <c r="B21" t="s">
        <v>551</v>
      </c>
      <c r="C21" t="s">
        <v>668</v>
      </c>
      <c r="D21" t="s">
        <v>457</v>
      </c>
      <c r="F21" t="s">
        <v>1268</v>
      </c>
      <c r="I21">
        <v>1</v>
      </c>
    </row>
    <row r="22" spans="1:9" x14ac:dyDescent="0.3">
      <c r="A22">
        <v>21</v>
      </c>
      <c r="B22" t="s">
        <v>245</v>
      </c>
      <c r="C22" t="s">
        <v>669</v>
      </c>
      <c r="D22" t="s">
        <v>422</v>
      </c>
      <c r="F22" t="s">
        <v>1268</v>
      </c>
      <c r="I22">
        <v>1</v>
      </c>
    </row>
    <row r="23" spans="1:9" x14ac:dyDescent="0.3">
      <c r="A23">
        <v>22</v>
      </c>
      <c r="B23" t="s">
        <v>247</v>
      </c>
      <c r="C23" t="s">
        <v>670</v>
      </c>
      <c r="D23" t="s">
        <v>422</v>
      </c>
      <c r="F23" t="s">
        <v>1268</v>
      </c>
      <c r="I23">
        <v>1</v>
      </c>
    </row>
    <row r="24" spans="1:9" x14ac:dyDescent="0.3">
      <c r="A24">
        <v>23</v>
      </c>
      <c r="B24" t="s">
        <v>559</v>
      </c>
      <c r="C24" t="s">
        <v>671</v>
      </c>
      <c r="D24" t="s">
        <v>449</v>
      </c>
      <c r="E24" t="s">
        <v>498</v>
      </c>
      <c r="I24">
        <v>1</v>
      </c>
    </row>
    <row r="25" spans="1:9" x14ac:dyDescent="0.3">
      <c r="A25">
        <v>24</v>
      </c>
      <c r="B25" t="s">
        <v>633</v>
      </c>
      <c r="C25" t="s">
        <v>672</v>
      </c>
      <c r="D25" t="s">
        <v>422</v>
      </c>
      <c r="I25">
        <v>1</v>
      </c>
    </row>
    <row r="26" spans="1:9" x14ac:dyDescent="0.3">
      <c r="A26">
        <v>25</v>
      </c>
      <c r="B26" t="s">
        <v>561</v>
      </c>
      <c r="C26" t="s">
        <v>673</v>
      </c>
      <c r="D26" t="s">
        <v>422</v>
      </c>
      <c r="I26">
        <v>1</v>
      </c>
    </row>
    <row r="27" spans="1:9" x14ac:dyDescent="0.3">
      <c r="A27">
        <v>26</v>
      </c>
      <c r="B27" t="s">
        <v>634</v>
      </c>
      <c r="C27" t="s">
        <v>674</v>
      </c>
      <c r="D27" t="s">
        <v>449</v>
      </c>
      <c r="I27">
        <v>1</v>
      </c>
    </row>
    <row r="28" spans="1:9" x14ac:dyDescent="0.3">
      <c r="A28">
        <v>27</v>
      </c>
      <c r="B28" t="s">
        <v>635</v>
      </c>
      <c r="C28" t="s">
        <v>675</v>
      </c>
      <c r="D28" t="s">
        <v>449</v>
      </c>
      <c r="I28">
        <v>1</v>
      </c>
    </row>
    <row r="29" spans="1:9" x14ac:dyDescent="0.3">
      <c r="A29">
        <v>28</v>
      </c>
      <c r="B29" t="s">
        <v>636</v>
      </c>
      <c r="C29" t="s">
        <v>676</v>
      </c>
      <c r="D29" t="s">
        <v>449</v>
      </c>
      <c r="I29">
        <v>1</v>
      </c>
    </row>
    <row r="30" spans="1:9" x14ac:dyDescent="0.3">
      <c r="A30">
        <v>29</v>
      </c>
      <c r="B30" t="s">
        <v>637</v>
      </c>
      <c r="C30" t="s">
        <v>677</v>
      </c>
      <c r="D30" t="s">
        <v>424</v>
      </c>
      <c r="I30">
        <v>1</v>
      </c>
    </row>
    <row r="31" spans="1:9" x14ac:dyDescent="0.3">
      <c r="A31">
        <v>30</v>
      </c>
      <c r="B31" t="s">
        <v>638</v>
      </c>
      <c r="C31" t="s">
        <v>678</v>
      </c>
      <c r="D31" t="s">
        <v>422</v>
      </c>
      <c r="E31" t="s">
        <v>498</v>
      </c>
      <c r="I31">
        <v>1</v>
      </c>
    </row>
    <row r="32" spans="1:9" x14ac:dyDescent="0.3">
      <c r="A32">
        <v>31</v>
      </c>
      <c r="B32" t="s">
        <v>639</v>
      </c>
      <c r="C32" t="s">
        <v>679</v>
      </c>
      <c r="D32" t="s">
        <v>422</v>
      </c>
      <c r="F32" t="s">
        <v>1268</v>
      </c>
      <c r="I32">
        <v>1</v>
      </c>
    </row>
    <row r="33" spans="1:9" x14ac:dyDescent="0.3">
      <c r="A33">
        <v>32</v>
      </c>
      <c r="B33" t="s">
        <v>640</v>
      </c>
      <c r="C33" t="s">
        <v>680</v>
      </c>
      <c r="D33" t="s">
        <v>422</v>
      </c>
      <c r="F33" t="s">
        <v>1268</v>
      </c>
      <c r="I33">
        <v>1</v>
      </c>
    </row>
    <row r="34" spans="1:9" x14ac:dyDescent="0.3">
      <c r="A34">
        <v>33</v>
      </c>
      <c r="B34" t="s">
        <v>43</v>
      </c>
      <c r="C34" t="s">
        <v>1252</v>
      </c>
      <c r="D34" t="s">
        <v>449</v>
      </c>
      <c r="I34">
        <v>1</v>
      </c>
    </row>
    <row r="35" spans="1:9" x14ac:dyDescent="0.3">
      <c r="A35">
        <v>34</v>
      </c>
      <c r="B35" t="s">
        <v>116</v>
      </c>
      <c r="C35" t="s">
        <v>969</v>
      </c>
      <c r="D35" t="s">
        <v>422</v>
      </c>
      <c r="I35">
        <v>1</v>
      </c>
    </row>
    <row r="36" spans="1:9" x14ac:dyDescent="0.3">
      <c r="A36">
        <v>35</v>
      </c>
      <c r="B36" t="s">
        <v>872</v>
      </c>
      <c r="C36" t="s">
        <v>969</v>
      </c>
      <c r="D36" t="s">
        <v>422</v>
      </c>
      <c r="I36">
        <v>1</v>
      </c>
    </row>
    <row r="37" spans="1:9" x14ac:dyDescent="0.3">
      <c r="A37">
        <v>36</v>
      </c>
      <c r="B37" t="s">
        <v>577</v>
      </c>
      <c r="C37" t="s">
        <v>681</v>
      </c>
      <c r="D37" t="s">
        <v>422</v>
      </c>
      <c r="F37" t="s">
        <v>1268</v>
      </c>
      <c r="I37">
        <v>1</v>
      </c>
    </row>
    <row r="38" spans="1:9" x14ac:dyDescent="0.3">
      <c r="A38">
        <v>37</v>
      </c>
      <c r="B38" t="s">
        <v>578</v>
      </c>
      <c r="C38" t="s">
        <v>682</v>
      </c>
      <c r="D38" t="s">
        <v>422</v>
      </c>
      <c r="F38" t="s">
        <v>1268</v>
      </c>
      <c r="I38">
        <v>1</v>
      </c>
    </row>
    <row r="39" spans="1:9" x14ac:dyDescent="0.3">
      <c r="A39">
        <v>38</v>
      </c>
      <c r="B39" t="s">
        <v>158</v>
      </c>
      <c r="C39" t="s">
        <v>683</v>
      </c>
      <c r="D39" t="s">
        <v>448</v>
      </c>
      <c r="E39" t="s">
        <v>498</v>
      </c>
      <c r="F39" t="s">
        <v>1269</v>
      </c>
      <c r="I39">
        <v>1</v>
      </c>
    </row>
    <row r="40" spans="1:9" x14ac:dyDescent="0.3">
      <c r="A40">
        <v>39</v>
      </c>
      <c r="B40" t="s">
        <v>14</v>
      </c>
      <c r="C40" t="s">
        <v>684</v>
      </c>
      <c r="D40" t="s">
        <v>448</v>
      </c>
      <c r="E40" t="s">
        <v>498</v>
      </c>
      <c r="F40" t="s">
        <v>1269</v>
      </c>
      <c r="I40">
        <v>1</v>
      </c>
    </row>
    <row r="41" spans="1:9" x14ac:dyDescent="0.3">
      <c r="A41">
        <v>40</v>
      </c>
      <c r="B41" t="s">
        <v>641</v>
      </c>
      <c r="C41" t="s">
        <v>685</v>
      </c>
      <c r="D41" t="s">
        <v>449</v>
      </c>
      <c r="I41">
        <v>1</v>
      </c>
    </row>
    <row r="42" spans="1:9" x14ac:dyDescent="0.3">
      <c r="A42">
        <v>41</v>
      </c>
      <c r="B42" t="s">
        <v>593</v>
      </c>
      <c r="C42" t="s">
        <v>686</v>
      </c>
      <c r="D42" t="s">
        <v>448</v>
      </c>
      <c r="E42" t="s">
        <v>498</v>
      </c>
      <c r="F42" t="s">
        <v>1269</v>
      </c>
      <c r="I42">
        <v>1</v>
      </c>
    </row>
    <row r="43" spans="1:9" x14ac:dyDescent="0.3">
      <c r="A43">
        <v>42</v>
      </c>
      <c r="B43" t="s">
        <v>594</v>
      </c>
      <c r="C43" t="s">
        <v>687</v>
      </c>
      <c r="D43" t="s">
        <v>448</v>
      </c>
      <c r="F43" t="s">
        <v>1269</v>
      </c>
      <c r="I43">
        <v>1</v>
      </c>
    </row>
    <row r="44" spans="1:9" x14ac:dyDescent="0.3">
      <c r="A44">
        <v>43</v>
      </c>
      <c r="B44" t="s">
        <v>642</v>
      </c>
      <c r="C44" t="s">
        <v>688</v>
      </c>
      <c r="D44" t="s">
        <v>422</v>
      </c>
      <c r="I44">
        <v>1</v>
      </c>
    </row>
    <row r="45" spans="1:9" x14ac:dyDescent="0.3">
      <c r="A45">
        <v>44</v>
      </c>
      <c r="B45" t="s">
        <v>643</v>
      </c>
      <c r="C45" t="s">
        <v>689</v>
      </c>
      <c r="D45" t="s">
        <v>422</v>
      </c>
      <c r="I45">
        <v>1</v>
      </c>
    </row>
    <row r="46" spans="1:9" x14ac:dyDescent="0.3">
      <c r="A46">
        <v>45</v>
      </c>
      <c r="B46" t="s">
        <v>644</v>
      </c>
      <c r="C46" t="s">
        <v>690</v>
      </c>
      <c r="D46" t="s">
        <v>422</v>
      </c>
      <c r="I46">
        <v>1</v>
      </c>
    </row>
    <row r="47" spans="1:9" x14ac:dyDescent="0.3">
      <c r="A47">
        <v>46</v>
      </c>
      <c r="B47" t="s">
        <v>171</v>
      </c>
      <c r="C47" t="s">
        <v>691</v>
      </c>
      <c r="D47" t="s">
        <v>422</v>
      </c>
      <c r="E47" t="s">
        <v>498</v>
      </c>
      <c r="F47" t="s">
        <v>1268</v>
      </c>
      <c r="I47">
        <v>1</v>
      </c>
    </row>
    <row r="48" spans="1:9" x14ac:dyDescent="0.3">
      <c r="A48">
        <v>47</v>
      </c>
      <c r="B48" t="s">
        <v>645</v>
      </c>
      <c r="C48" t="s">
        <v>692</v>
      </c>
      <c r="D48" t="s">
        <v>422</v>
      </c>
      <c r="I48">
        <v>1</v>
      </c>
    </row>
    <row r="49" spans="1:9" x14ac:dyDescent="0.3">
      <c r="A49">
        <v>48</v>
      </c>
      <c r="B49" t="s">
        <v>646</v>
      </c>
      <c r="C49" t="s">
        <v>693</v>
      </c>
      <c r="D49" t="s">
        <v>422</v>
      </c>
      <c r="I49">
        <v>1</v>
      </c>
    </row>
    <row r="50" spans="1:9" x14ac:dyDescent="0.3">
      <c r="A50">
        <v>49</v>
      </c>
      <c r="B50" t="s">
        <v>173</v>
      </c>
      <c r="C50" t="s">
        <v>694</v>
      </c>
      <c r="D50" t="s">
        <v>422</v>
      </c>
      <c r="E50" t="s">
        <v>498</v>
      </c>
      <c r="I50">
        <v>1</v>
      </c>
    </row>
    <row r="51" spans="1:9" x14ac:dyDescent="0.3">
      <c r="A51">
        <v>50</v>
      </c>
      <c r="B51" t="s">
        <v>647</v>
      </c>
      <c r="C51" t="s">
        <v>695</v>
      </c>
      <c r="D51" t="s">
        <v>449</v>
      </c>
      <c r="I51">
        <v>1</v>
      </c>
    </row>
    <row r="52" spans="1:9" x14ac:dyDescent="0.3">
      <c r="A52">
        <v>51</v>
      </c>
      <c r="B52" t="s">
        <v>176</v>
      </c>
      <c r="C52" t="s">
        <v>696</v>
      </c>
      <c r="D52" t="s">
        <v>449</v>
      </c>
      <c r="E52" t="s">
        <v>498</v>
      </c>
      <c r="I52">
        <v>1</v>
      </c>
    </row>
    <row r="53" spans="1:9" x14ac:dyDescent="0.3">
      <c r="A53">
        <v>52</v>
      </c>
      <c r="B53" t="s">
        <v>648</v>
      </c>
      <c r="C53" t="s">
        <v>697</v>
      </c>
      <c r="D53" t="s">
        <v>449</v>
      </c>
      <c r="E53" t="s">
        <v>498</v>
      </c>
      <c r="I53">
        <v>1</v>
      </c>
    </row>
    <row r="54" spans="1:9" x14ac:dyDescent="0.3">
      <c r="A54">
        <v>53</v>
      </c>
      <c r="B54" t="s">
        <v>75</v>
      </c>
      <c r="C54" t="s">
        <v>697</v>
      </c>
      <c r="D54" t="s">
        <v>449</v>
      </c>
      <c r="E54" t="s">
        <v>498</v>
      </c>
      <c r="I54">
        <v>1</v>
      </c>
    </row>
    <row r="55" spans="1:9" x14ac:dyDescent="0.3">
      <c r="A55">
        <v>54</v>
      </c>
      <c r="B55" t="s">
        <v>1033</v>
      </c>
      <c r="C55" t="s">
        <v>1034</v>
      </c>
      <c r="D55" t="s">
        <v>449</v>
      </c>
      <c r="I55">
        <v>1</v>
      </c>
    </row>
    <row r="56" spans="1:9" x14ac:dyDescent="0.3">
      <c r="A56">
        <v>55</v>
      </c>
      <c r="B56" t="s">
        <v>73</v>
      </c>
      <c r="C56" t="s">
        <v>1034</v>
      </c>
      <c r="D56" t="s">
        <v>449</v>
      </c>
      <c r="I56">
        <v>1</v>
      </c>
    </row>
    <row r="57" spans="1:9" x14ac:dyDescent="0.3">
      <c r="A57">
        <v>56</v>
      </c>
      <c r="B57" t="s">
        <v>649</v>
      </c>
      <c r="C57" t="s">
        <v>698</v>
      </c>
      <c r="D57" t="s">
        <v>449</v>
      </c>
      <c r="E57" t="s">
        <v>498</v>
      </c>
      <c r="I57">
        <v>1</v>
      </c>
    </row>
    <row r="58" spans="1:9" x14ac:dyDescent="0.3">
      <c r="A58">
        <v>57</v>
      </c>
      <c r="B58" t="s">
        <v>56</v>
      </c>
      <c r="C58" t="s">
        <v>699</v>
      </c>
      <c r="D58" t="s">
        <v>424</v>
      </c>
      <c r="E58" t="s">
        <v>498</v>
      </c>
      <c r="G58" s="5" t="s">
        <v>625</v>
      </c>
      <c r="I58">
        <v>1</v>
      </c>
    </row>
    <row r="59" spans="1:9" x14ac:dyDescent="0.3">
      <c r="A59">
        <v>58</v>
      </c>
      <c r="B59" t="s">
        <v>408</v>
      </c>
      <c r="C59" t="s">
        <v>700</v>
      </c>
      <c r="D59" t="s">
        <v>449</v>
      </c>
      <c r="I59">
        <v>1</v>
      </c>
    </row>
    <row r="60" spans="1:9" x14ac:dyDescent="0.3">
      <c r="A60">
        <v>59</v>
      </c>
      <c r="B60" t="s">
        <v>80</v>
      </c>
      <c r="C60" t="s">
        <v>701</v>
      </c>
      <c r="D60" t="s">
        <v>424</v>
      </c>
      <c r="E60" t="s">
        <v>498</v>
      </c>
      <c r="I60">
        <v>1</v>
      </c>
    </row>
    <row r="61" spans="1:9" x14ac:dyDescent="0.3">
      <c r="A61">
        <v>60</v>
      </c>
      <c r="B61" t="s">
        <v>198</v>
      </c>
      <c r="C61" t="s">
        <v>702</v>
      </c>
      <c r="D61" t="s">
        <v>422</v>
      </c>
      <c r="I61">
        <v>1</v>
      </c>
    </row>
    <row r="62" spans="1:9" x14ac:dyDescent="0.3">
      <c r="A62">
        <v>61</v>
      </c>
      <c r="B62" t="s">
        <v>650</v>
      </c>
      <c r="C62" t="s">
        <v>703</v>
      </c>
      <c r="D62" t="s">
        <v>457</v>
      </c>
      <c r="I62">
        <v>1</v>
      </c>
    </row>
    <row r="63" spans="1:9" x14ac:dyDescent="0.3">
      <c r="A63">
        <v>62</v>
      </c>
      <c r="B63" t="s">
        <v>610</v>
      </c>
      <c r="C63" t="s">
        <v>704</v>
      </c>
      <c r="D63" t="s">
        <v>457</v>
      </c>
      <c r="I63">
        <v>1</v>
      </c>
    </row>
    <row r="64" spans="1:9" x14ac:dyDescent="0.3">
      <c r="A64">
        <v>63</v>
      </c>
      <c r="B64" t="s">
        <v>412</v>
      </c>
      <c r="C64" t="s">
        <v>705</v>
      </c>
      <c r="D64" t="s">
        <v>448</v>
      </c>
      <c r="F64" t="s">
        <v>1269</v>
      </c>
      <c r="I64">
        <v>1</v>
      </c>
    </row>
    <row r="65" spans="1:9" x14ac:dyDescent="0.3">
      <c r="A65">
        <v>65</v>
      </c>
      <c r="B65" t="s">
        <v>190</v>
      </c>
      <c r="C65" t="s">
        <v>707</v>
      </c>
      <c r="D65" t="s">
        <v>422</v>
      </c>
      <c r="E65" t="s">
        <v>498</v>
      </c>
      <c r="F65" t="s">
        <v>1268</v>
      </c>
      <c r="I65">
        <v>1</v>
      </c>
    </row>
    <row r="66" spans="1:9" x14ac:dyDescent="0.3">
      <c r="A66">
        <v>66</v>
      </c>
      <c r="B66" t="s">
        <v>624</v>
      </c>
      <c r="C66" t="s">
        <v>708</v>
      </c>
      <c r="D66" t="s">
        <v>422</v>
      </c>
      <c r="F66" t="s">
        <v>1268</v>
      </c>
      <c r="I66">
        <v>1</v>
      </c>
    </row>
    <row r="67" spans="1:9" x14ac:dyDescent="0.3">
      <c r="A67">
        <v>67</v>
      </c>
      <c r="B67" t="s">
        <v>93</v>
      </c>
      <c r="C67" t="s">
        <v>709</v>
      </c>
      <c r="D67" t="s">
        <v>422</v>
      </c>
      <c r="F67" t="s">
        <v>1268</v>
      </c>
      <c r="I67">
        <v>1</v>
      </c>
    </row>
    <row r="68" spans="1:9" x14ac:dyDescent="0.3">
      <c r="A68">
        <v>68</v>
      </c>
      <c r="B68" t="s">
        <v>1253</v>
      </c>
      <c r="D68" t="s">
        <v>422</v>
      </c>
      <c r="I68">
        <v>1</v>
      </c>
    </row>
    <row r="69" spans="1:9" x14ac:dyDescent="0.3">
      <c r="A69">
        <v>69</v>
      </c>
      <c r="B69" t="s">
        <v>12</v>
      </c>
      <c r="D69" t="s">
        <v>449</v>
      </c>
      <c r="E69" t="s">
        <v>498</v>
      </c>
      <c r="I69">
        <v>2</v>
      </c>
    </row>
    <row r="70" spans="1:9" x14ac:dyDescent="0.3">
      <c r="A70">
        <v>70</v>
      </c>
      <c r="B70" t="s">
        <v>16</v>
      </c>
      <c r="D70" t="s">
        <v>459</v>
      </c>
      <c r="E70" t="s">
        <v>498</v>
      </c>
      <c r="F70" t="s">
        <v>1269</v>
      </c>
      <c r="I70">
        <v>2</v>
      </c>
    </row>
    <row r="71" spans="1:9" x14ac:dyDescent="0.3">
      <c r="A71">
        <v>71</v>
      </c>
      <c r="B71" t="s">
        <v>23</v>
      </c>
      <c r="D71" t="s">
        <v>719</v>
      </c>
      <c r="E71" t="s">
        <v>498</v>
      </c>
      <c r="I71">
        <v>2</v>
      </c>
    </row>
    <row r="72" spans="1:9" x14ac:dyDescent="0.3">
      <c r="A72">
        <v>72</v>
      </c>
      <c r="B72" t="s">
        <v>39</v>
      </c>
      <c r="D72" t="s">
        <v>445</v>
      </c>
      <c r="E72" t="s">
        <v>713</v>
      </c>
      <c r="F72" t="s">
        <v>1268</v>
      </c>
      <c r="I72">
        <v>2</v>
      </c>
    </row>
    <row r="73" spans="1:9" x14ac:dyDescent="0.3">
      <c r="A73">
        <v>73</v>
      </c>
      <c r="B73" t="s">
        <v>285</v>
      </c>
      <c r="D73" t="s">
        <v>457</v>
      </c>
      <c r="E73" t="s">
        <v>713</v>
      </c>
      <c r="F73" t="s">
        <v>1268</v>
      </c>
      <c r="I73">
        <v>1</v>
      </c>
    </row>
    <row r="74" spans="1:9" x14ac:dyDescent="0.3">
      <c r="A74">
        <v>74</v>
      </c>
      <c r="B74" t="s">
        <v>41</v>
      </c>
      <c r="D74" t="s">
        <v>445</v>
      </c>
      <c r="E74" t="s">
        <v>713</v>
      </c>
      <c r="F74" t="s">
        <v>1268</v>
      </c>
      <c r="I74">
        <v>2</v>
      </c>
    </row>
    <row r="75" spans="1:9" x14ac:dyDescent="0.3">
      <c r="A75">
        <v>75</v>
      </c>
      <c r="B75" t="s">
        <v>46</v>
      </c>
      <c r="D75" t="s">
        <v>720</v>
      </c>
      <c r="F75" t="s">
        <v>1268</v>
      </c>
      <c r="I75">
        <v>2</v>
      </c>
    </row>
    <row r="76" spans="1:9" x14ac:dyDescent="0.3">
      <c r="A76">
        <v>76</v>
      </c>
      <c r="B76" t="s">
        <v>78</v>
      </c>
      <c r="D76" t="s">
        <v>459</v>
      </c>
      <c r="I76">
        <v>2</v>
      </c>
    </row>
    <row r="77" spans="1:9" x14ac:dyDescent="0.3">
      <c r="A77">
        <v>77</v>
      </c>
      <c r="B77" t="s">
        <v>91</v>
      </c>
      <c r="D77" t="s">
        <v>426</v>
      </c>
      <c r="E77" t="s">
        <v>498</v>
      </c>
      <c r="F77" t="s">
        <v>1268</v>
      </c>
      <c r="G77" s="5" t="s">
        <v>625</v>
      </c>
      <c r="I77">
        <v>2</v>
      </c>
    </row>
    <row r="78" spans="1:9" x14ac:dyDescent="0.3">
      <c r="A78">
        <v>78</v>
      </c>
      <c r="B78" t="s">
        <v>434</v>
      </c>
      <c r="D78" t="s">
        <v>719</v>
      </c>
      <c r="E78" t="s">
        <v>498</v>
      </c>
      <c r="I78">
        <v>2</v>
      </c>
    </row>
    <row r="79" spans="1:9" x14ac:dyDescent="0.3">
      <c r="A79">
        <v>79</v>
      </c>
      <c r="B79" t="s">
        <v>10</v>
      </c>
      <c r="D79" t="s">
        <v>449</v>
      </c>
      <c r="E79" t="s">
        <v>498</v>
      </c>
      <c r="I79">
        <v>1</v>
      </c>
    </row>
    <row r="80" spans="1:9" x14ac:dyDescent="0.3">
      <c r="A80">
        <v>80</v>
      </c>
      <c r="B80" t="s">
        <v>102</v>
      </c>
      <c r="D80" t="s">
        <v>719</v>
      </c>
      <c r="E80" t="s">
        <v>498</v>
      </c>
      <c r="I80">
        <v>2</v>
      </c>
    </row>
    <row r="81" spans="1:9" x14ac:dyDescent="0.3">
      <c r="A81">
        <v>81</v>
      </c>
      <c r="B81" t="s">
        <v>105</v>
      </c>
      <c r="D81" t="s">
        <v>459</v>
      </c>
      <c r="I81">
        <v>2</v>
      </c>
    </row>
    <row r="82" spans="1:9" x14ac:dyDescent="0.3">
      <c r="A82">
        <v>82</v>
      </c>
      <c r="B82" t="s">
        <v>279</v>
      </c>
      <c r="D82" t="s">
        <v>426</v>
      </c>
      <c r="E82" t="s">
        <v>718</v>
      </c>
      <c r="I82">
        <v>2</v>
      </c>
    </row>
    <row r="83" spans="1:9" x14ac:dyDescent="0.3">
      <c r="A83">
        <v>83</v>
      </c>
      <c r="B83" t="s">
        <v>441</v>
      </c>
      <c r="D83" t="s">
        <v>721</v>
      </c>
      <c r="G83" s="5" t="s">
        <v>723</v>
      </c>
      <c r="I83">
        <v>2</v>
      </c>
    </row>
    <row r="84" spans="1:9" x14ac:dyDescent="0.3">
      <c r="A84">
        <v>84</v>
      </c>
      <c r="B84" t="s">
        <v>119</v>
      </c>
      <c r="D84" t="s">
        <v>719</v>
      </c>
      <c r="I84">
        <v>2</v>
      </c>
    </row>
    <row r="85" spans="1:9" x14ac:dyDescent="0.3">
      <c r="A85">
        <v>85</v>
      </c>
      <c r="B85" t="s">
        <v>124</v>
      </c>
      <c r="D85" t="s">
        <v>720</v>
      </c>
      <c r="I85">
        <v>2</v>
      </c>
    </row>
    <row r="86" spans="1:9" x14ac:dyDescent="0.3">
      <c r="A86">
        <v>86</v>
      </c>
      <c r="B86" t="s">
        <v>131</v>
      </c>
      <c r="D86" t="s">
        <v>459</v>
      </c>
      <c r="I86">
        <v>2</v>
      </c>
    </row>
    <row r="87" spans="1:9" x14ac:dyDescent="0.3">
      <c r="A87">
        <v>87</v>
      </c>
      <c r="B87" t="s">
        <v>129</v>
      </c>
      <c r="D87" t="s">
        <v>459</v>
      </c>
      <c r="I87">
        <v>2</v>
      </c>
    </row>
    <row r="88" spans="1:9" x14ac:dyDescent="0.3">
      <c r="A88">
        <v>88</v>
      </c>
      <c r="B88" t="s">
        <v>134</v>
      </c>
      <c r="D88" t="s">
        <v>719</v>
      </c>
      <c r="I88">
        <v>2</v>
      </c>
    </row>
    <row r="89" spans="1:9" x14ac:dyDescent="0.3">
      <c r="A89">
        <v>89</v>
      </c>
      <c r="B89" t="s">
        <v>439</v>
      </c>
      <c r="D89" t="s">
        <v>720</v>
      </c>
      <c r="I89">
        <v>2</v>
      </c>
    </row>
    <row r="90" spans="1:9" x14ac:dyDescent="0.3">
      <c r="A90">
        <v>90</v>
      </c>
      <c r="B90" t="s">
        <v>440</v>
      </c>
      <c r="D90" t="s">
        <v>722</v>
      </c>
      <c r="E90" t="s">
        <v>715</v>
      </c>
      <c r="G90" s="5" t="s">
        <v>723</v>
      </c>
      <c r="I90">
        <v>2</v>
      </c>
    </row>
    <row r="91" spans="1:9" x14ac:dyDescent="0.3">
      <c r="A91">
        <v>91</v>
      </c>
      <c r="B91" t="s">
        <v>161</v>
      </c>
      <c r="D91" t="s">
        <v>459</v>
      </c>
      <c r="E91" t="s">
        <v>498</v>
      </c>
      <c r="F91" t="s">
        <v>1269</v>
      </c>
      <c r="I91">
        <v>2</v>
      </c>
    </row>
    <row r="92" spans="1:9" x14ac:dyDescent="0.3">
      <c r="A92">
        <v>92</v>
      </c>
      <c r="B92" t="s">
        <v>159</v>
      </c>
      <c r="D92" t="s">
        <v>459</v>
      </c>
      <c r="E92" t="s">
        <v>498</v>
      </c>
      <c r="F92" t="s">
        <v>1269</v>
      </c>
      <c r="I92">
        <v>2</v>
      </c>
    </row>
    <row r="93" spans="1:9" x14ac:dyDescent="0.3">
      <c r="A93">
        <v>93</v>
      </c>
      <c r="B93" t="s">
        <v>164</v>
      </c>
      <c r="D93" t="s">
        <v>459</v>
      </c>
      <c r="I93">
        <v>2</v>
      </c>
    </row>
    <row r="94" spans="1:9" x14ac:dyDescent="0.3">
      <c r="A94">
        <v>94</v>
      </c>
      <c r="B94" t="s">
        <v>436</v>
      </c>
      <c r="D94" t="s">
        <v>459</v>
      </c>
      <c r="I94">
        <v>2</v>
      </c>
    </row>
    <row r="95" spans="1:9" x14ac:dyDescent="0.3">
      <c r="A95">
        <v>95</v>
      </c>
      <c r="B95" t="s">
        <v>435</v>
      </c>
      <c r="D95" t="s">
        <v>720</v>
      </c>
      <c r="E95" t="s">
        <v>498</v>
      </c>
      <c r="F95" t="s">
        <v>1268</v>
      </c>
      <c r="I95">
        <v>2</v>
      </c>
    </row>
    <row r="96" spans="1:9" x14ac:dyDescent="0.3">
      <c r="A96">
        <v>96</v>
      </c>
      <c r="B96" t="s">
        <v>174</v>
      </c>
      <c r="D96" t="s">
        <v>720</v>
      </c>
      <c r="E96" t="s">
        <v>498</v>
      </c>
      <c r="I96">
        <v>2</v>
      </c>
    </row>
    <row r="97" spans="1:9" x14ac:dyDescent="0.3">
      <c r="A97">
        <v>97</v>
      </c>
      <c r="B97" t="s">
        <v>340</v>
      </c>
      <c r="D97" t="s">
        <v>719</v>
      </c>
      <c r="E97" t="s">
        <v>724</v>
      </c>
      <c r="I97">
        <v>2</v>
      </c>
    </row>
    <row r="98" spans="1:9" x14ac:dyDescent="0.3">
      <c r="A98">
        <v>98</v>
      </c>
      <c r="B98" t="s">
        <v>181</v>
      </c>
      <c r="D98" t="s">
        <v>719</v>
      </c>
      <c r="E98" t="s">
        <v>725</v>
      </c>
      <c r="I98">
        <v>2</v>
      </c>
    </row>
    <row r="99" spans="1:9" x14ac:dyDescent="0.3">
      <c r="A99">
        <v>99</v>
      </c>
      <c r="B99" t="s">
        <v>178</v>
      </c>
      <c r="D99" t="s">
        <v>719</v>
      </c>
      <c r="I99">
        <v>2</v>
      </c>
    </row>
    <row r="100" spans="1:9" x14ac:dyDescent="0.3">
      <c r="A100">
        <v>100</v>
      </c>
      <c r="B100" t="s">
        <v>182</v>
      </c>
      <c r="D100" t="s">
        <v>426</v>
      </c>
      <c r="E100" t="s">
        <v>1265</v>
      </c>
      <c r="I100">
        <v>2</v>
      </c>
    </row>
    <row r="101" spans="1:9" x14ac:dyDescent="0.3">
      <c r="A101">
        <v>101</v>
      </c>
      <c r="B101" t="s">
        <v>185</v>
      </c>
      <c r="D101" t="s">
        <v>720</v>
      </c>
      <c r="I101">
        <v>2</v>
      </c>
    </row>
    <row r="102" spans="1:9" x14ac:dyDescent="0.3">
      <c r="A102">
        <v>102</v>
      </c>
      <c r="B102" t="s">
        <v>191</v>
      </c>
      <c r="D102" t="s">
        <v>720</v>
      </c>
      <c r="E102" t="s">
        <v>727</v>
      </c>
      <c r="F102" t="s">
        <v>1268</v>
      </c>
      <c r="I102">
        <v>2</v>
      </c>
    </row>
    <row r="103" spans="1:9" x14ac:dyDescent="0.3">
      <c r="A103">
        <v>103</v>
      </c>
      <c r="B103" t="s">
        <v>257</v>
      </c>
      <c r="D103" t="s">
        <v>719</v>
      </c>
      <c r="E103" t="s">
        <v>716</v>
      </c>
      <c r="I103">
        <v>2</v>
      </c>
    </row>
    <row r="104" spans="1:9" x14ac:dyDescent="0.3">
      <c r="A104">
        <v>104</v>
      </c>
      <c r="B104" t="s">
        <v>263</v>
      </c>
      <c r="D104" t="s">
        <v>719</v>
      </c>
      <c r="E104" t="s">
        <v>498</v>
      </c>
      <c r="I104">
        <v>2</v>
      </c>
    </row>
    <row r="105" spans="1:9" x14ac:dyDescent="0.3">
      <c r="A105">
        <v>105</v>
      </c>
      <c r="B105" t="s">
        <v>261</v>
      </c>
      <c r="D105" t="s">
        <v>449</v>
      </c>
      <c r="E105" t="s">
        <v>498</v>
      </c>
      <c r="I105">
        <v>1</v>
      </c>
    </row>
    <row r="106" spans="1:9" x14ac:dyDescent="0.3">
      <c r="A106">
        <v>106</v>
      </c>
      <c r="B106" t="s">
        <v>319</v>
      </c>
      <c r="D106" t="s">
        <v>458</v>
      </c>
      <c r="E106" t="s">
        <v>715</v>
      </c>
      <c r="F106" t="s">
        <v>1268</v>
      </c>
      <c r="G106" s="5" t="s">
        <v>625</v>
      </c>
      <c r="I106">
        <v>2</v>
      </c>
    </row>
    <row r="107" spans="1:9" x14ac:dyDescent="0.3">
      <c r="A107">
        <v>107</v>
      </c>
      <c r="B107" t="s">
        <v>328</v>
      </c>
      <c r="D107" t="s">
        <v>459</v>
      </c>
      <c r="E107" t="s">
        <v>728</v>
      </c>
      <c r="F107" t="s">
        <v>1270</v>
      </c>
      <c r="I107">
        <v>2</v>
      </c>
    </row>
    <row r="108" spans="1:9" x14ac:dyDescent="0.3">
      <c r="A108">
        <v>108</v>
      </c>
      <c r="B108" t="s">
        <v>343</v>
      </c>
      <c r="D108" t="s">
        <v>426</v>
      </c>
      <c r="E108" t="s">
        <v>726</v>
      </c>
      <c r="I108">
        <v>2</v>
      </c>
    </row>
    <row r="109" spans="1:9" x14ac:dyDescent="0.3">
      <c r="A109">
        <v>109</v>
      </c>
      <c r="B109" s="5" t="s">
        <v>472</v>
      </c>
      <c r="D109" t="s">
        <v>449</v>
      </c>
      <c r="E109" t="s">
        <v>498</v>
      </c>
      <c r="I109">
        <v>1</v>
      </c>
    </row>
    <row r="110" spans="1:9" x14ac:dyDescent="0.3">
      <c r="A110">
        <v>110</v>
      </c>
      <c r="B110" s="5" t="s">
        <v>473</v>
      </c>
      <c r="D110" t="s">
        <v>449</v>
      </c>
      <c r="E110" t="s">
        <v>498</v>
      </c>
      <c r="I110">
        <v>1</v>
      </c>
    </row>
    <row r="111" spans="1:9" x14ac:dyDescent="0.3">
      <c r="A111">
        <v>111</v>
      </c>
      <c r="B111" s="5" t="s">
        <v>474</v>
      </c>
      <c r="D111" t="s">
        <v>445</v>
      </c>
      <c r="E111" t="s">
        <v>713</v>
      </c>
      <c r="F111" t="s">
        <v>1268</v>
      </c>
      <c r="I111">
        <v>2</v>
      </c>
    </row>
    <row r="112" spans="1:9" x14ac:dyDescent="0.3">
      <c r="A112">
        <v>112</v>
      </c>
      <c r="B112" s="5" t="s">
        <v>1042</v>
      </c>
      <c r="C112" t="s">
        <v>1043</v>
      </c>
      <c r="D112" t="s">
        <v>457</v>
      </c>
      <c r="H112" s="5" t="s">
        <v>1041</v>
      </c>
      <c r="I112">
        <v>1</v>
      </c>
    </row>
    <row r="113" spans="1:9" x14ac:dyDescent="0.3">
      <c r="A113">
        <v>113</v>
      </c>
      <c r="B113" s="5" t="s">
        <v>1044</v>
      </c>
      <c r="C113" t="s">
        <v>1045</v>
      </c>
      <c r="D113" t="s">
        <v>448</v>
      </c>
      <c r="H113" s="5" t="s">
        <v>1041</v>
      </c>
      <c r="I113">
        <v>1</v>
      </c>
    </row>
    <row r="114" spans="1:9" x14ac:dyDescent="0.3">
      <c r="A114">
        <v>114</v>
      </c>
      <c r="B114" s="5" t="s">
        <v>1046</v>
      </c>
      <c r="C114" t="s">
        <v>1047</v>
      </c>
      <c r="D114" t="s">
        <v>448</v>
      </c>
      <c r="H114" s="5" t="s">
        <v>1041</v>
      </c>
      <c r="I114">
        <v>1</v>
      </c>
    </row>
    <row r="115" spans="1:9" x14ac:dyDescent="0.3">
      <c r="A115">
        <v>115</v>
      </c>
      <c r="B115" s="5" t="s">
        <v>1048</v>
      </c>
      <c r="C115" t="s">
        <v>1049</v>
      </c>
      <c r="D115" t="s">
        <v>448</v>
      </c>
      <c r="H115" s="5" t="s">
        <v>1041</v>
      </c>
      <c r="I115">
        <v>1</v>
      </c>
    </row>
    <row r="116" spans="1:9" x14ac:dyDescent="0.3">
      <c r="A116">
        <v>116</v>
      </c>
      <c r="B116" s="5" t="s">
        <v>1050</v>
      </c>
      <c r="C116" t="s">
        <v>1051</v>
      </c>
      <c r="D116" t="s">
        <v>448</v>
      </c>
      <c r="H116" s="5" t="s">
        <v>1041</v>
      </c>
      <c r="I116">
        <v>1</v>
      </c>
    </row>
    <row r="117" spans="1:9" x14ac:dyDescent="0.3">
      <c r="A117">
        <v>117</v>
      </c>
      <c r="B117" s="5" t="s">
        <v>873</v>
      </c>
      <c r="C117" t="s">
        <v>974</v>
      </c>
      <c r="D117" t="s">
        <v>448</v>
      </c>
      <c r="H117" s="5" t="s">
        <v>1041</v>
      </c>
      <c r="I117">
        <v>1</v>
      </c>
    </row>
    <row r="118" spans="1:9" x14ac:dyDescent="0.3">
      <c r="A118">
        <v>118</v>
      </c>
      <c r="B118" s="5" t="s">
        <v>77</v>
      </c>
      <c r="C118" t="s">
        <v>1179</v>
      </c>
      <c r="D118" t="s">
        <v>448</v>
      </c>
      <c r="H118" s="5" t="s">
        <v>1041</v>
      </c>
      <c r="I118">
        <v>1</v>
      </c>
    </row>
    <row r="119" spans="1:9" x14ac:dyDescent="0.3">
      <c r="A119">
        <v>119</v>
      </c>
      <c r="B119" s="5" t="s">
        <v>583</v>
      </c>
      <c r="C119" t="s">
        <v>978</v>
      </c>
      <c r="D119" t="s">
        <v>448</v>
      </c>
      <c r="H119" s="5" t="s">
        <v>1041</v>
      </c>
      <c r="I119">
        <v>1</v>
      </c>
    </row>
    <row r="120" spans="1:9" x14ac:dyDescent="0.3">
      <c r="A120">
        <v>120</v>
      </c>
      <c r="B120" s="5" t="s">
        <v>589</v>
      </c>
      <c r="C120" t="s">
        <v>1052</v>
      </c>
      <c r="D120" t="s">
        <v>448</v>
      </c>
      <c r="H120" s="5" t="s">
        <v>1041</v>
      </c>
      <c r="I120">
        <v>1</v>
      </c>
    </row>
    <row r="121" spans="1:9" x14ac:dyDescent="0.3">
      <c r="A121">
        <v>121</v>
      </c>
      <c r="B121" s="5" t="s">
        <v>1053</v>
      </c>
      <c r="C121" t="s">
        <v>1054</v>
      </c>
      <c r="D121" t="s">
        <v>448</v>
      </c>
      <c r="H121" s="5" t="s">
        <v>1041</v>
      </c>
      <c r="I121">
        <v>1</v>
      </c>
    </row>
    <row r="122" spans="1:9" x14ac:dyDescent="0.3">
      <c r="A122">
        <v>122</v>
      </c>
      <c r="B122" s="5" t="s">
        <v>1055</v>
      </c>
      <c r="C122" t="s">
        <v>1056</v>
      </c>
      <c r="D122" t="s">
        <v>448</v>
      </c>
      <c r="H122" s="5" t="s">
        <v>1041</v>
      </c>
      <c r="I122">
        <v>1</v>
      </c>
    </row>
    <row r="123" spans="1:9" x14ac:dyDescent="0.3">
      <c r="A123">
        <v>123</v>
      </c>
      <c r="B123" s="5" t="s">
        <v>1057</v>
      </c>
      <c r="C123" t="s">
        <v>1058</v>
      </c>
      <c r="D123" t="s">
        <v>448</v>
      </c>
      <c r="H123" s="5" t="s">
        <v>1041</v>
      </c>
      <c r="I123">
        <v>1</v>
      </c>
    </row>
    <row r="124" spans="1:9" x14ac:dyDescent="0.3">
      <c r="A124">
        <v>124</v>
      </c>
      <c r="B124" s="5" t="s">
        <v>1059</v>
      </c>
      <c r="C124" t="s">
        <v>1060</v>
      </c>
      <c r="D124" t="s">
        <v>448</v>
      </c>
      <c r="H124" s="5" t="s">
        <v>1041</v>
      </c>
      <c r="I124">
        <v>1</v>
      </c>
    </row>
    <row r="125" spans="1:9" x14ac:dyDescent="0.3">
      <c r="A125">
        <v>125</v>
      </c>
      <c r="B125" s="5" t="s">
        <v>88</v>
      </c>
      <c r="C125" t="s">
        <v>1061</v>
      </c>
      <c r="D125" t="s">
        <v>448</v>
      </c>
      <c r="E125" t="s">
        <v>498</v>
      </c>
      <c r="F125" t="s">
        <v>1269</v>
      </c>
      <c r="H125" s="5" t="s">
        <v>1041</v>
      </c>
      <c r="I125">
        <v>1</v>
      </c>
    </row>
    <row r="126" spans="1:9" x14ac:dyDescent="0.3">
      <c r="A126">
        <v>126</v>
      </c>
      <c r="B126" s="5" t="s">
        <v>1062</v>
      </c>
      <c r="C126" t="s">
        <v>1063</v>
      </c>
      <c r="D126" t="s">
        <v>448</v>
      </c>
      <c r="H126" s="5" t="s">
        <v>1041</v>
      </c>
      <c r="I126">
        <v>1</v>
      </c>
    </row>
    <row r="127" spans="1:9" x14ac:dyDescent="0.3">
      <c r="A127">
        <v>127</v>
      </c>
      <c r="B127" s="5" t="s">
        <v>1064</v>
      </c>
      <c r="C127" t="s">
        <v>1065</v>
      </c>
      <c r="D127" t="s">
        <v>448</v>
      </c>
      <c r="H127" s="5" t="s">
        <v>1041</v>
      </c>
      <c r="I127">
        <v>1</v>
      </c>
    </row>
    <row r="128" spans="1:9" x14ac:dyDescent="0.3">
      <c r="A128">
        <v>128</v>
      </c>
      <c r="B128" s="5" t="s">
        <v>1066</v>
      </c>
      <c r="C128" t="s">
        <v>1067</v>
      </c>
      <c r="D128" t="s">
        <v>448</v>
      </c>
      <c r="H128" s="5" t="s">
        <v>1041</v>
      </c>
      <c r="I128">
        <v>1</v>
      </c>
    </row>
    <row r="129" spans="1:9" x14ac:dyDescent="0.3">
      <c r="A129">
        <v>129</v>
      </c>
      <c r="B129" s="5" t="s">
        <v>1068</v>
      </c>
      <c r="C129" t="s">
        <v>1069</v>
      </c>
      <c r="D129" t="s">
        <v>448</v>
      </c>
      <c r="H129" s="5" t="s">
        <v>1041</v>
      </c>
      <c r="I129">
        <v>1</v>
      </c>
    </row>
    <row r="130" spans="1:9" x14ac:dyDescent="0.3">
      <c r="A130">
        <v>130</v>
      </c>
      <c r="B130" s="5" t="s">
        <v>1070</v>
      </c>
      <c r="C130" t="s">
        <v>1071</v>
      </c>
      <c r="D130" t="s">
        <v>448</v>
      </c>
      <c r="H130" s="5" t="s">
        <v>1041</v>
      </c>
      <c r="I130">
        <v>1</v>
      </c>
    </row>
    <row r="131" spans="1:9" x14ac:dyDescent="0.3">
      <c r="A131">
        <v>131</v>
      </c>
      <c r="B131" s="5" t="s">
        <v>1072</v>
      </c>
      <c r="C131" t="s">
        <v>1073</v>
      </c>
      <c r="D131" t="s">
        <v>448</v>
      </c>
      <c r="H131" s="5" t="s">
        <v>1041</v>
      </c>
      <c r="I131">
        <v>1</v>
      </c>
    </row>
    <row r="132" spans="1:9" x14ac:dyDescent="0.3">
      <c r="A132">
        <v>132</v>
      </c>
      <c r="B132" s="5" t="s">
        <v>1074</v>
      </c>
      <c r="C132" t="s">
        <v>1075</v>
      </c>
      <c r="D132" t="s">
        <v>448</v>
      </c>
      <c r="H132" s="5" t="s">
        <v>1041</v>
      </c>
      <c r="I132">
        <v>1</v>
      </c>
    </row>
    <row r="133" spans="1:9" x14ac:dyDescent="0.3">
      <c r="A133">
        <v>133</v>
      </c>
      <c r="B133" s="5" t="s">
        <v>1076</v>
      </c>
      <c r="C133" t="s">
        <v>1077</v>
      </c>
      <c r="D133" t="s">
        <v>448</v>
      </c>
      <c r="H133" s="5" t="s">
        <v>1041</v>
      </c>
      <c r="I133">
        <v>1</v>
      </c>
    </row>
    <row r="134" spans="1:9" x14ac:dyDescent="0.3">
      <c r="A134">
        <v>134</v>
      </c>
      <c r="B134" s="5" t="s">
        <v>1078</v>
      </c>
      <c r="C134" t="s">
        <v>1079</v>
      </c>
      <c r="D134" t="s">
        <v>449</v>
      </c>
      <c r="H134" s="5" t="s">
        <v>1041</v>
      </c>
      <c r="I134">
        <v>1</v>
      </c>
    </row>
    <row r="135" spans="1:9" x14ac:dyDescent="0.3">
      <c r="A135">
        <v>135</v>
      </c>
      <c r="B135" s="5" t="s">
        <v>361</v>
      </c>
      <c r="C135" t="s">
        <v>360</v>
      </c>
      <c r="D135" t="s">
        <v>449</v>
      </c>
      <c r="H135" s="5" t="s">
        <v>1041</v>
      </c>
      <c r="I135">
        <v>1</v>
      </c>
    </row>
    <row r="136" spans="1:9" x14ac:dyDescent="0.3">
      <c r="A136">
        <v>136</v>
      </c>
      <c r="B136" s="5" t="s">
        <v>1080</v>
      </c>
      <c r="C136" t="s">
        <v>1081</v>
      </c>
      <c r="D136" t="s">
        <v>449</v>
      </c>
      <c r="H136" s="5" t="s">
        <v>1041</v>
      </c>
      <c r="I136">
        <v>1</v>
      </c>
    </row>
    <row r="137" spans="1:9" x14ac:dyDescent="0.3">
      <c r="A137">
        <v>137</v>
      </c>
      <c r="B137" s="5" t="s">
        <v>1082</v>
      </c>
      <c r="C137" t="s">
        <v>1083</v>
      </c>
      <c r="D137" t="s">
        <v>449</v>
      </c>
      <c r="H137" s="5" t="s">
        <v>1041</v>
      </c>
      <c r="I137">
        <v>1</v>
      </c>
    </row>
    <row r="138" spans="1:9" x14ac:dyDescent="0.3">
      <c r="A138">
        <v>138</v>
      </c>
      <c r="B138" s="5" t="s">
        <v>1084</v>
      </c>
      <c r="C138" t="s">
        <v>1085</v>
      </c>
      <c r="D138" t="s">
        <v>449</v>
      </c>
      <c r="H138" s="5" t="s">
        <v>1041</v>
      </c>
      <c r="I138">
        <v>1</v>
      </c>
    </row>
    <row r="139" spans="1:9" x14ac:dyDescent="0.3">
      <c r="A139">
        <v>139</v>
      </c>
      <c r="B139" s="5" t="s">
        <v>1086</v>
      </c>
      <c r="C139" t="s">
        <v>1087</v>
      </c>
      <c r="D139" t="s">
        <v>449</v>
      </c>
      <c r="H139" s="5" t="s">
        <v>1041</v>
      </c>
      <c r="I139">
        <v>1</v>
      </c>
    </row>
    <row r="140" spans="1:9" x14ac:dyDescent="0.3">
      <c r="A140">
        <v>140</v>
      </c>
      <c r="B140" s="5" t="s">
        <v>1088</v>
      </c>
      <c r="C140" t="s">
        <v>1089</v>
      </c>
      <c r="D140" t="s">
        <v>449</v>
      </c>
      <c r="H140" s="5" t="s">
        <v>1041</v>
      </c>
      <c r="I140">
        <v>1</v>
      </c>
    </row>
    <row r="141" spans="1:9" x14ac:dyDescent="0.3">
      <c r="A141">
        <v>141</v>
      </c>
      <c r="B141" s="5" t="s">
        <v>1090</v>
      </c>
      <c r="C141" t="s">
        <v>1091</v>
      </c>
      <c r="D141" t="s">
        <v>449</v>
      </c>
      <c r="H141" s="5" t="s">
        <v>1041</v>
      </c>
      <c r="I141">
        <v>1</v>
      </c>
    </row>
    <row r="142" spans="1:9" x14ac:dyDescent="0.3">
      <c r="A142">
        <v>142</v>
      </c>
      <c r="B142" s="5" t="s">
        <v>1092</v>
      </c>
      <c r="C142" t="s">
        <v>1093</v>
      </c>
      <c r="D142" t="s">
        <v>449</v>
      </c>
      <c r="H142" s="5" t="s">
        <v>1041</v>
      </c>
      <c r="I142">
        <v>1</v>
      </c>
    </row>
    <row r="143" spans="1:9" x14ac:dyDescent="0.3">
      <c r="A143">
        <v>143</v>
      </c>
      <c r="B143" s="5" t="s">
        <v>1094</v>
      </c>
      <c r="C143" t="s">
        <v>1095</v>
      </c>
      <c r="D143" t="s">
        <v>449</v>
      </c>
      <c r="H143" s="5" t="s">
        <v>1041</v>
      </c>
      <c r="I143">
        <v>1</v>
      </c>
    </row>
    <row r="144" spans="1:9" x14ac:dyDescent="0.3">
      <c r="A144">
        <v>144</v>
      </c>
      <c r="B144" s="5" t="s">
        <v>1096</v>
      </c>
      <c r="C144" t="s">
        <v>1097</v>
      </c>
      <c r="D144" t="s">
        <v>449</v>
      </c>
      <c r="H144" s="5" t="s">
        <v>1041</v>
      </c>
      <c r="I144">
        <v>1</v>
      </c>
    </row>
    <row r="145" spans="1:9" x14ac:dyDescent="0.3">
      <c r="A145">
        <v>145</v>
      </c>
      <c r="B145" s="5" t="s">
        <v>1098</v>
      </c>
      <c r="C145" t="s">
        <v>1099</v>
      </c>
      <c r="D145" t="s">
        <v>449</v>
      </c>
      <c r="H145" s="5" t="s">
        <v>1041</v>
      </c>
      <c r="I145">
        <v>1</v>
      </c>
    </row>
    <row r="146" spans="1:9" x14ac:dyDescent="0.3">
      <c r="A146">
        <v>146</v>
      </c>
      <c r="B146" s="5" t="s">
        <v>856</v>
      </c>
      <c r="C146" t="s">
        <v>1100</v>
      </c>
      <c r="D146" t="s">
        <v>449</v>
      </c>
      <c r="H146" s="5" t="s">
        <v>1041</v>
      </c>
      <c r="I146">
        <v>1</v>
      </c>
    </row>
    <row r="147" spans="1:9" x14ac:dyDescent="0.3">
      <c r="A147">
        <v>147</v>
      </c>
      <c r="B147" s="5" t="s">
        <v>1101</v>
      </c>
      <c r="C147" t="s">
        <v>1102</v>
      </c>
      <c r="D147" t="s">
        <v>449</v>
      </c>
      <c r="H147" s="5" t="s">
        <v>1041</v>
      </c>
      <c r="I147">
        <v>1</v>
      </c>
    </row>
    <row r="148" spans="1:9" x14ac:dyDescent="0.3">
      <c r="A148">
        <v>148</v>
      </c>
      <c r="B148" s="5" t="s">
        <v>1103</v>
      </c>
      <c r="C148" t="s">
        <v>1104</v>
      </c>
      <c r="D148" t="s">
        <v>449</v>
      </c>
      <c r="H148" s="5" t="s">
        <v>1041</v>
      </c>
      <c r="I148">
        <v>1</v>
      </c>
    </row>
    <row r="149" spans="1:9" x14ac:dyDescent="0.3">
      <c r="A149">
        <v>149</v>
      </c>
      <c r="B149" s="5" t="s">
        <v>1105</v>
      </c>
      <c r="C149" t="s">
        <v>1106</v>
      </c>
      <c r="D149" t="s">
        <v>449</v>
      </c>
      <c r="H149" s="5" t="s">
        <v>1041</v>
      </c>
      <c r="I149">
        <v>1</v>
      </c>
    </row>
    <row r="150" spans="1:9" x14ac:dyDescent="0.3">
      <c r="A150">
        <v>150</v>
      </c>
      <c r="B150" s="5" t="s">
        <v>1107</v>
      </c>
      <c r="C150" t="s">
        <v>1108</v>
      </c>
      <c r="D150" t="s">
        <v>449</v>
      </c>
      <c r="H150" s="5" t="s">
        <v>1041</v>
      </c>
      <c r="I150">
        <v>1</v>
      </c>
    </row>
    <row r="151" spans="1:9" x14ac:dyDescent="0.3">
      <c r="A151">
        <v>151</v>
      </c>
      <c r="B151" s="5" t="s">
        <v>1109</v>
      </c>
      <c r="C151" t="s">
        <v>1110</v>
      </c>
      <c r="D151" t="s">
        <v>449</v>
      </c>
      <c r="H151" s="5" t="s">
        <v>1041</v>
      </c>
      <c r="I151">
        <v>1</v>
      </c>
    </row>
    <row r="152" spans="1:9" x14ac:dyDescent="0.3">
      <c r="A152">
        <v>152</v>
      </c>
      <c r="B152" s="5" t="s">
        <v>1111</v>
      </c>
      <c r="C152" t="s">
        <v>1112</v>
      </c>
      <c r="D152" t="s">
        <v>449</v>
      </c>
      <c r="H152" s="5" t="s">
        <v>1041</v>
      </c>
      <c r="I152">
        <v>1</v>
      </c>
    </row>
    <row r="153" spans="1:9" x14ac:dyDescent="0.3">
      <c r="A153">
        <v>153</v>
      </c>
      <c r="B153" s="5" t="s">
        <v>1247</v>
      </c>
      <c r="C153" t="s">
        <v>1112</v>
      </c>
      <c r="D153" t="s">
        <v>449</v>
      </c>
      <c r="H153" s="5" t="s">
        <v>1041</v>
      </c>
      <c r="I153">
        <v>2</v>
      </c>
    </row>
    <row r="154" spans="1:9" x14ac:dyDescent="0.3">
      <c r="A154">
        <v>154</v>
      </c>
      <c r="B154" s="5" t="s">
        <v>1113</v>
      </c>
      <c r="C154" t="s">
        <v>1114</v>
      </c>
      <c r="D154" t="s">
        <v>449</v>
      </c>
      <c r="H154" s="5" t="s">
        <v>1041</v>
      </c>
      <c r="I154">
        <v>1</v>
      </c>
    </row>
    <row r="155" spans="1:9" x14ac:dyDescent="0.3">
      <c r="A155">
        <v>155</v>
      </c>
      <c r="B155" s="5" t="s">
        <v>1115</v>
      </c>
      <c r="C155" t="s">
        <v>1116</v>
      </c>
      <c r="D155" t="s">
        <v>449</v>
      </c>
      <c r="H155" s="5" t="s">
        <v>1041</v>
      </c>
      <c r="I155">
        <v>1</v>
      </c>
    </row>
    <row r="156" spans="1:9" x14ac:dyDescent="0.3">
      <c r="A156">
        <v>156</v>
      </c>
      <c r="B156" s="5" t="s">
        <v>1117</v>
      </c>
      <c r="C156" t="s">
        <v>1118</v>
      </c>
      <c r="D156" t="s">
        <v>449</v>
      </c>
      <c r="H156" s="5" t="s">
        <v>1041</v>
      </c>
      <c r="I156">
        <v>1</v>
      </c>
    </row>
    <row r="157" spans="1:9" x14ac:dyDescent="0.3">
      <c r="A157">
        <v>157</v>
      </c>
      <c r="B157" s="5" t="s">
        <v>1119</v>
      </c>
      <c r="C157" t="s">
        <v>1120</v>
      </c>
      <c r="D157" t="s">
        <v>449</v>
      </c>
      <c r="H157" s="5" t="s">
        <v>1041</v>
      </c>
      <c r="I157">
        <v>1</v>
      </c>
    </row>
    <row r="158" spans="1:9" x14ac:dyDescent="0.3">
      <c r="A158">
        <v>158</v>
      </c>
      <c r="B158" s="5" t="s">
        <v>1121</v>
      </c>
      <c r="C158" t="s">
        <v>1122</v>
      </c>
      <c r="D158" t="s">
        <v>449</v>
      </c>
      <c r="H158" s="5" t="s">
        <v>1041</v>
      </c>
      <c r="I158">
        <v>1</v>
      </c>
    </row>
    <row r="159" spans="1:9" x14ac:dyDescent="0.3">
      <c r="A159">
        <v>159</v>
      </c>
      <c r="B159" s="5" t="s">
        <v>1123</v>
      </c>
      <c r="C159" t="s">
        <v>1124</v>
      </c>
      <c r="D159" t="s">
        <v>449</v>
      </c>
      <c r="H159" s="5" t="s">
        <v>1041</v>
      </c>
      <c r="I159">
        <v>1</v>
      </c>
    </row>
    <row r="160" spans="1:9" x14ac:dyDescent="0.3">
      <c r="A160">
        <v>160</v>
      </c>
      <c r="B160" s="5" t="s">
        <v>1125</v>
      </c>
      <c r="C160" t="s">
        <v>1126</v>
      </c>
      <c r="D160" t="s">
        <v>449</v>
      </c>
      <c r="H160" s="5" t="s">
        <v>1041</v>
      </c>
      <c r="I160">
        <v>1</v>
      </c>
    </row>
    <row r="161" spans="1:9" x14ac:dyDescent="0.3">
      <c r="A161">
        <v>161</v>
      </c>
      <c r="B161" s="5" t="s">
        <v>1127</v>
      </c>
      <c r="C161" t="s">
        <v>1128</v>
      </c>
      <c r="D161" t="s">
        <v>449</v>
      </c>
      <c r="H161" s="5" t="s">
        <v>1041</v>
      </c>
      <c r="I161">
        <v>1</v>
      </c>
    </row>
    <row r="162" spans="1:9" x14ac:dyDescent="0.3">
      <c r="A162">
        <v>162</v>
      </c>
      <c r="B162" s="5" t="s">
        <v>1129</v>
      </c>
      <c r="C162" t="s">
        <v>1130</v>
      </c>
      <c r="D162" t="s">
        <v>449</v>
      </c>
      <c r="H162" s="5" t="s">
        <v>1041</v>
      </c>
      <c r="I162">
        <v>1</v>
      </c>
    </row>
    <row r="163" spans="1:9" x14ac:dyDescent="0.3">
      <c r="A163">
        <v>163</v>
      </c>
      <c r="B163" s="5" t="s">
        <v>1131</v>
      </c>
      <c r="C163" t="s">
        <v>1132</v>
      </c>
      <c r="D163" t="s">
        <v>449</v>
      </c>
      <c r="H163" s="5" t="s">
        <v>1041</v>
      </c>
      <c r="I163">
        <v>1</v>
      </c>
    </row>
    <row r="164" spans="1:9" x14ac:dyDescent="0.3">
      <c r="A164">
        <v>164</v>
      </c>
      <c r="B164" s="5" t="s">
        <v>1133</v>
      </c>
      <c r="C164" t="s">
        <v>1134</v>
      </c>
      <c r="D164" t="s">
        <v>449</v>
      </c>
      <c r="H164" s="5" t="s">
        <v>1041</v>
      </c>
      <c r="I164">
        <v>1</v>
      </c>
    </row>
    <row r="165" spans="1:9" x14ac:dyDescent="0.3">
      <c r="A165">
        <v>165</v>
      </c>
      <c r="B165" s="5" t="s">
        <v>1135</v>
      </c>
      <c r="C165" t="s">
        <v>1136</v>
      </c>
      <c r="D165" t="s">
        <v>449</v>
      </c>
      <c r="H165" s="5" t="s">
        <v>1041</v>
      </c>
      <c r="I165">
        <v>1</v>
      </c>
    </row>
    <row r="166" spans="1:9" x14ac:dyDescent="0.3">
      <c r="A166">
        <v>166</v>
      </c>
      <c r="B166" s="5" t="s">
        <v>1137</v>
      </c>
      <c r="C166" t="s">
        <v>1138</v>
      </c>
      <c r="D166" t="s">
        <v>449</v>
      </c>
      <c r="H166" s="5" t="s">
        <v>1041</v>
      </c>
      <c r="I166">
        <v>1</v>
      </c>
    </row>
    <row r="167" spans="1:9" x14ac:dyDescent="0.3">
      <c r="A167">
        <v>167</v>
      </c>
      <c r="B167" s="5" t="s">
        <v>1139</v>
      </c>
      <c r="C167" t="s">
        <v>1140</v>
      </c>
      <c r="D167" t="s">
        <v>449</v>
      </c>
      <c r="H167" s="5" t="s">
        <v>1041</v>
      </c>
      <c r="I167">
        <v>1</v>
      </c>
    </row>
    <row r="168" spans="1:9" x14ac:dyDescent="0.3">
      <c r="A168">
        <v>168</v>
      </c>
      <c r="B168" s="5" t="s">
        <v>1141</v>
      </c>
      <c r="C168" t="s">
        <v>1142</v>
      </c>
      <c r="D168" t="s">
        <v>449</v>
      </c>
      <c r="H168" s="5" t="s">
        <v>1041</v>
      </c>
      <c r="I168">
        <v>1</v>
      </c>
    </row>
    <row r="169" spans="1:9" x14ac:dyDescent="0.3">
      <c r="A169">
        <v>169</v>
      </c>
      <c r="B169" s="5" t="s">
        <v>1143</v>
      </c>
      <c r="C169" t="s">
        <v>1144</v>
      </c>
      <c r="D169" t="s">
        <v>449</v>
      </c>
      <c r="H169" s="5" t="s">
        <v>1041</v>
      </c>
      <c r="I169">
        <v>1</v>
      </c>
    </row>
    <row r="170" spans="1:9" x14ac:dyDescent="0.3">
      <c r="A170">
        <v>170</v>
      </c>
      <c r="B170" s="5" t="s">
        <v>1145</v>
      </c>
      <c r="C170" t="s">
        <v>1146</v>
      </c>
      <c r="D170" t="s">
        <v>449</v>
      </c>
      <c r="H170" s="5" t="s">
        <v>1041</v>
      </c>
      <c r="I170">
        <v>1</v>
      </c>
    </row>
    <row r="171" spans="1:9" x14ac:dyDescent="0.3">
      <c r="A171">
        <v>171</v>
      </c>
      <c r="B171" s="5" t="s">
        <v>1147</v>
      </c>
      <c r="C171" t="s">
        <v>1148</v>
      </c>
      <c r="D171" t="s">
        <v>449</v>
      </c>
      <c r="H171" s="5" t="s">
        <v>1041</v>
      </c>
      <c r="I171">
        <v>1</v>
      </c>
    </row>
    <row r="172" spans="1:9" x14ac:dyDescent="0.3">
      <c r="A172">
        <v>172</v>
      </c>
      <c r="B172" s="5" t="s">
        <v>1149</v>
      </c>
      <c r="C172" t="s">
        <v>1150</v>
      </c>
      <c r="D172" t="s">
        <v>449</v>
      </c>
      <c r="H172" s="5" t="s">
        <v>1041</v>
      </c>
      <c r="I172">
        <v>1</v>
      </c>
    </row>
    <row r="173" spans="1:9" x14ac:dyDescent="0.3">
      <c r="A173">
        <v>173</v>
      </c>
      <c r="B173" s="5" t="s">
        <v>1181</v>
      </c>
      <c r="C173" s="5" t="s">
        <v>1180</v>
      </c>
      <c r="D173" t="s">
        <v>449</v>
      </c>
      <c r="H173" s="5" t="s">
        <v>1041</v>
      </c>
      <c r="I173">
        <v>1</v>
      </c>
    </row>
    <row r="174" spans="1:9" x14ac:dyDescent="0.3">
      <c r="A174">
        <v>174</v>
      </c>
      <c r="B174" s="5" t="s">
        <v>1151</v>
      </c>
      <c r="C174" t="s">
        <v>1152</v>
      </c>
      <c r="D174" t="s">
        <v>449</v>
      </c>
      <c r="H174" s="5" t="s">
        <v>1041</v>
      </c>
      <c r="I174">
        <v>1</v>
      </c>
    </row>
    <row r="175" spans="1:9" x14ac:dyDescent="0.3">
      <c r="A175">
        <v>175</v>
      </c>
      <c r="B175" s="5" t="s">
        <v>1153</v>
      </c>
      <c r="C175" t="s">
        <v>1154</v>
      </c>
      <c r="D175" t="s">
        <v>449</v>
      </c>
      <c r="H175" s="5" t="s">
        <v>1041</v>
      </c>
      <c r="I175">
        <v>1</v>
      </c>
    </row>
    <row r="176" spans="1:9" x14ac:dyDescent="0.3">
      <c r="A176">
        <v>176</v>
      </c>
      <c r="B176" s="5" t="s">
        <v>1033</v>
      </c>
      <c r="C176" t="s">
        <v>1155</v>
      </c>
      <c r="D176" t="s">
        <v>449</v>
      </c>
      <c r="H176" s="5" t="s">
        <v>1041</v>
      </c>
      <c r="I176">
        <v>1</v>
      </c>
    </row>
    <row r="177" spans="1:9" x14ac:dyDescent="0.3">
      <c r="A177">
        <v>176</v>
      </c>
      <c r="B177" s="5" t="s">
        <v>69</v>
      </c>
      <c r="C177" t="s">
        <v>1258</v>
      </c>
      <c r="D177" t="s">
        <v>449</v>
      </c>
      <c r="H177" s="5" t="s">
        <v>1041</v>
      </c>
      <c r="I177">
        <v>1</v>
      </c>
    </row>
    <row r="178" spans="1:9" x14ac:dyDescent="0.3">
      <c r="A178">
        <v>176</v>
      </c>
      <c r="B178" s="5" t="s">
        <v>71</v>
      </c>
      <c r="C178" t="s">
        <v>1156</v>
      </c>
      <c r="D178" t="s">
        <v>449</v>
      </c>
      <c r="H178" s="5" t="s">
        <v>1041</v>
      </c>
      <c r="I178">
        <v>1</v>
      </c>
    </row>
    <row r="179" spans="1:9" x14ac:dyDescent="0.3">
      <c r="A179">
        <v>176</v>
      </c>
      <c r="B179" s="5" t="s">
        <v>1157</v>
      </c>
      <c r="C179" t="s">
        <v>1158</v>
      </c>
      <c r="D179" t="s">
        <v>449</v>
      </c>
      <c r="H179" s="5" t="s">
        <v>1041</v>
      </c>
      <c r="I179">
        <v>1</v>
      </c>
    </row>
    <row r="180" spans="1:9" x14ac:dyDescent="0.3">
      <c r="A180">
        <v>176</v>
      </c>
      <c r="B180" s="5" t="s">
        <v>1159</v>
      </c>
      <c r="C180" t="s">
        <v>1160</v>
      </c>
      <c r="D180" t="s">
        <v>449</v>
      </c>
      <c r="H180" s="5" t="s">
        <v>1041</v>
      </c>
      <c r="I180">
        <v>1</v>
      </c>
    </row>
    <row r="181" spans="1:9" x14ac:dyDescent="0.3">
      <c r="A181">
        <v>176</v>
      </c>
      <c r="B181" s="5" t="s">
        <v>1161</v>
      </c>
      <c r="C181" t="s">
        <v>1162</v>
      </c>
      <c r="D181" t="s">
        <v>449</v>
      </c>
      <c r="H181" s="5" t="s">
        <v>1041</v>
      </c>
      <c r="I181">
        <v>1</v>
      </c>
    </row>
    <row r="182" spans="1:9" x14ac:dyDescent="0.3">
      <c r="A182">
        <v>176</v>
      </c>
      <c r="B182" s="5" t="s">
        <v>1163</v>
      </c>
      <c r="C182" t="s">
        <v>1164</v>
      </c>
      <c r="D182" t="s">
        <v>449</v>
      </c>
      <c r="H182" s="5" t="s">
        <v>1041</v>
      </c>
      <c r="I182">
        <v>1</v>
      </c>
    </row>
    <row r="183" spans="1:9" x14ac:dyDescent="0.3">
      <c r="A183">
        <v>176</v>
      </c>
      <c r="B183" s="5" t="s">
        <v>1165</v>
      </c>
      <c r="C183" t="s">
        <v>1166</v>
      </c>
      <c r="D183" t="s">
        <v>449</v>
      </c>
      <c r="H183" s="5" t="s">
        <v>1041</v>
      </c>
      <c r="I183">
        <v>1</v>
      </c>
    </row>
    <row r="184" spans="1:9" x14ac:dyDescent="0.3">
      <c r="A184">
        <v>176</v>
      </c>
      <c r="B184" s="5" t="s">
        <v>1167</v>
      </c>
      <c r="C184" t="s">
        <v>1168</v>
      </c>
      <c r="D184" t="s">
        <v>449</v>
      </c>
      <c r="H184" s="5" t="s">
        <v>1041</v>
      </c>
      <c r="I184">
        <v>1</v>
      </c>
    </row>
    <row r="185" spans="1:9" x14ac:dyDescent="0.3">
      <c r="A185">
        <v>176</v>
      </c>
      <c r="B185" s="5" t="s">
        <v>1169</v>
      </c>
      <c r="C185" t="s">
        <v>1170</v>
      </c>
      <c r="D185" t="s">
        <v>449</v>
      </c>
      <c r="H185" s="5" t="s">
        <v>1041</v>
      </c>
      <c r="I185">
        <v>1</v>
      </c>
    </row>
    <row r="186" spans="1:9" x14ac:dyDescent="0.3">
      <c r="A186">
        <v>176</v>
      </c>
      <c r="B186" s="5" t="s">
        <v>1171</v>
      </c>
      <c r="C186" t="s">
        <v>1172</v>
      </c>
      <c r="D186" t="s">
        <v>449</v>
      </c>
      <c r="H186" s="5" t="s">
        <v>1041</v>
      </c>
      <c r="I186">
        <v>1</v>
      </c>
    </row>
    <row r="187" spans="1:9" x14ac:dyDescent="0.3">
      <c r="A187">
        <v>176</v>
      </c>
      <c r="B187" s="5" t="s">
        <v>1173</v>
      </c>
      <c r="C187" t="s">
        <v>1174</v>
      </c>
      <c r="D187" t="s">
        <v>449</v>
      </c>
      <c r="H187" s="5" t="s">
        <v>1041</v>
      </c>
      <c r="I187">
        <v>1</v>
      </c>
    </row>
    <row r="188" spans="1:9" x14ac:dyDescent="0.3">
      <c r="A188">
        <v>176</v>
      </c>
      <c r="B188" s="5" t="s">
        <v>1175</v>
      </c>
      <c r="C188" t="s">
        <v>1176</v>
      </c>
      <c r="D188" t="s">
        <v>449</v>
      </c>
      <c r="H188" s="5" t="s">
        <v>1041</v>
      </c>
      <c r="I188">
        <v>1</v>
      </c>
    </row>
    <row r="189" spans="1:9" x14ac:dyDescent="0.3">
      <c r="A189">
        <v>176</v>
      </c>
      <c r="B189" s="5" t="s">
        <v>1177</v>
      </c>
      <c r="C189" t="s">
        <v>1178</v>
      </c>
      <c r="D189" t="s">
        <v>449</v>
      </c>
      <c r="H189" s="5" t="s">
        <v>1041</v>
      </c>
      <c r="I189">
        <v>1</v>
      </c>
    </row>
  </sheetData>
  <sheetProtection selectLockedCells="1" selectUnlockedCells="1"/>
  <autoFilter ref="A1:I189" xr:uid="{F524F251-900E-4F17-83CE-9CC35EA6C8FE}"/>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674D6-F9F3-4038-A4EA-D652086F0917}">
  <sheetPr codeName="Sheet7">
    <tabColor rgb="FF92D050"/>
  </sheetPr>
  <dimension ref="A1:S68"/>
  <sheetViews>
    <sheetView topLeftCell="G18" workbookViewId="0">
      <selection activeCell="E2" sqref="E2"/>
    </sheetView>
  </sheetViews>
  <sheetFormatPr defaultRowHeight="14.4" x14ac:dyDescent="0.3"/>
  <cols>
    <col min="2" max="2" width="31.109375" bestFit="1" customWidth="1"/>
    <col min="3" max="3" width="12.44140625" style="2" bestFit="1" customWidth="1"/>
    <col min="4" max="4" width="0.5546875" style="17" customWidth="1"/>
    <col min="5" max="5" width="4.44140625" bestFit="1" customWidth="1"/>
    <col min="6" max="6" width="45.44140625" bestFit="1" customWidth="1"/>
    <col min="7" max="7" width="13.44140625" style="16" customWidth="1"/>
    <col min="8" max="8" width="0.5546875" style="17" customWidth="1"/>
    <col min="10" max="10" width="50.88671875" bestFit="1" customWidth="1"/>
    <col min="11" max="11" width="12.44140625" bestFit="1" customWidth="1"/>
    <col min="12" max="12" width="0.88671875" style="17" customWidth="1"/>
    <col min="14" max="14" width="44.109375" bestFit="1" customWidth="1"/>
    <col min="15" max="15" width="12.44140625" bestFit="1" customWidth="1"/>
    <col min="16" max="16" width="0.5546875" style="17" customWidth="1"/>
    <col min="17" max="17" width="7.109375" bestFit="1" customWidth="1"/>
    <col min="18" max="18" width="38" bestFit="1" customWidth="1"/>
    <col min="19" max="19" width="12.44140625" bestFit="1" customWidth="1"/>
  </cols>
  <sheetData>
    <row r="1" spans="1:19" x14ac:dyDescent="0.3">
      <c r="A1" s="1" t="s">
        <v>94</v>
      </c>
      <c r="B1" s="1" t="s">
        <v>432</v>
      </c>
      <c r="C1" s="3" t="s">
        <v>433</v>
      </c>
      <c r="E1" s="3" t="s">
        <v>94</v>
      </c>
      <c r="F1" s="3" t="s">
        <v>432</v>
      </c>
      <c r="G1" s="18" t="s">
        <v>433</v>
      </c>
      <c r="I1" s="4" t="s">
        <v>94</v>
      </c>
      <c r="J1" s="4" t="s">
        <v>432</v>
      </c>
      <c r="K1" s="4" t="s">
        <v>433</v>
      </c>
      <c r="M1" s="4" t="s">
        <v>94</v>
      </c>
      <c r="N1" s="4" t="s">
        <v>432</v>
      </c>
      <c r="O1" s="4" t="s">
        <v>433</v>
      </c>
      <c r="Q1" s="4" t="s">
        <v>94</v>
      </c>
      <c r="R1" s="4" t="s">
        <v>432</v>
      </c>
      <c r="S1" s="4" t="s">
        <v>433</v>
      </c>
    </row>
    <row r="2" spans="1:19" x14ac:dyDescent="0.3">
      <c r="A2" t="s">
        <v>95</v>
      </c>
      <c r="B2" t="s">
        <v>2</v>
      </c>
      <c r="C2" s="2">
        <v>1</v>
      </c>
      <c r="E2" t="s">
        <v>443</v>
      </c>
      <c r="F2" t="s">
        <v>9</v>
      </c>
      <c r="G2" s="16" t="s">
        <v>453</v>
      </c>
      <c r="I2" t="s">
        <v>454</v>
      </c>
      <c r="J2" t="s">
        <v>249</v>
      </c>
      <c r="K2" t="s">
        <v>455</v>
      </c>
      <c r="M2" t="s">
        <v>462</v>
      </c>
      <c r="N2" t="s">
        <v>201</v>
      </c>
      <c r="O2" t="s">
        <v>464</v>
      </c>
      <c r="Q2" t="s">
        <v>482</v>
      </c>
      <c r="R2" t="s">
        <v>358</v>
      </c>
      <c r="S2" t="s">
        <v>484</v>
      </c>
    </row>
    <row r="3" spans="1:19" x14ac:dyDescent="0.3">
      <c r="A3" t="s">
        <v>95</v>
      </c>
      <c r="B3" t="s">
        <v>4</v>
      </c>
      <c r="C3" s="2">
        <v>2</v>
      </c>
      <c r="E3" t="s">
        <v>443</v>
      </c>
      <c r="F3" t="s">
        <v>200</v>
      </c>
      <c r="G3" s="16">
        <v>4</v>
      </c>
      <c r="I3" t="s">
        <v>454</v>
      </c>
      <c r="J3" t="s">
        <v>248</v>
      </c>
      <c r="K3" t="s">
        <v>456</v>
      </c>
      <c r="M3" t="s">
        <v>462</v>
      </c>
      <c r="N3" t="s">
        <v>202</v>
      </c>
      <c r="O3" t="s">
        <v>465</v>
      </c>
      <c r="Q3" t="s">
        <v>482</v>
      </c>
      <c r="R3" t="s">
        <v>360</v>
      </c>
      <c r="S3" t="s">
        <v>485</v>
      </c>
    </row>
    <row r="4" spans="1:19" x14ac:dyDescent="0.3">
      <c r="A4" t="s">
        <v>95</v>
      </c>
      <c r="B4" t="s">
        <v>6</v>
      </c>
      <c r="C4" s="2">
        <v>3</v>
      </c>
      <c r="E4" t="s">
        <v>443</v>
      </c>
      <c r="F4" t="s">
        <v>199</v>
      </c>
      <c r="G4" s="16" t="s">
        <v>442</v>
      </c>
      <c r="I4" t="s">
        <v>454</v>
      </c>
      <c r="J4" t="s">
        <v>253</v>
      </c>
      <c r="K4" t="s">
        <v>430</v>
      </c>
      <c r="M4" t="s">
        <v>462</v>
      </c>
      <c r="N4" t="s">
        <v>203</v>
      </c>
      <c r="O4" t="s">
        <v>466</v>
      </c>
      <c r="Q4" t="s">
        <v>482</v>
      </c>
      <c r="R4" t="s">
        <v>362</v>
      </c>
      <c r="S4" t="s">
        <v>430</v>
      </c>
    </row>
    <row r="5" spans="1:19" x14ac:dyDescent="0.3">
      <c r="A5" t="s">
        <v>95</v>
      </c>
      <c r="B5" t="s">
        <v>9</v>
      </c>
      <c r="C5" s="2">
        <v>4</v>
      </c>
      <c r="E5" t="s">
        <v>443</v>
      </c>
      <c r="F5" t="s">
        <v>99</v>
      </c>
      <c r="G5" s="16" t="s">
        <v>430</v>
      </c>
      <c r="I5" t="s">
        <v>454</v>
      </c>
      <c r="J5" t="s">
        <v>251</v>
      </c>
      <c r="M5" t="s">
        <v>462</v>
      </c>
      <c r="N5" t="s">
        <v>205</v>
      </c>
      <c r="O5" t="s">
        <v>467</v>
      </c>
      <c r="Q5" t="s">
        <v>482</v>
      </c>
      <c r="R5" t="s">
        <v>364</v>
      </c>
    </row>
    <row r="6" spans="1:19" x14ac:dyDescent="0.3">
      <c r="A6" t="s">
        <v>95</v>
      </c>
      <c r="B6" t="s">
        <v>13</v>
      </c>
      <c r="C6" s="2">
        <v>5</v>
      </c>
      <c r="E6" t="s">
        <v>443</v>
      </c>
      <c r="F6" t="s">
        <v>21</v>
      </c>
      <c r="I6" t="s">
        <v>454</v>
      </c>
      <c r="J6" t="s">
        <v>256</v>
      </c>
      <c r="M6" t="s">
        <v>462</v>
      </c>
      <c r="N6" t="s">
        <v>206</v>
      </c>
      <c r="O6" t="s">
        <v>468</v>
      </c>
      <c r="Q6" t="s">
        <v>482</v>
      </c>
      <c r="R6" t="s">
        <v>366</v>
      </c>
    </row>
    <row r="7" spans="1:19" x14ac:dyDescent="0.3">
      <c r="A7" t="s">
        <v>95</v>
      </c>
      <c r="B7" t="s">
        <v>15</v>
      </c>
      <c r="C7" s="2" t="s">
        <v>430</v>
      </c>
      <c r="E7" t="s">
        <v>443</v>
      </c>
      <c r="F7" t="s">
        <v>103</v>
      </c>
      <c r="I7" t="s">
        <v>454</v>
      </c>
      <c r="J7" t="s">
        <v>255</v>
      </c>
      <c r="M7" t="s">
        <v>462</v>
      </c>
      <c r="N7" t="s">
        <v>208</v>
      </c>
      <c r="O7" t="s">
        <v>463</v>
      </c>
      <c r="Q7" t="s">
        <v>482</v>
      </c>
      <c r="R7" t="s">
        <v>368</v>
      </c>
    </row>
    <row r="8" spans="1:19" x14ac:dyDescent="0.3">
      <c r="A8" t="s">
        <v>95</v>
      </c>
      <c r="B8" t="s">
        <v>17</v>
      </c>
      <c r="E8" t="s">
        <v>443</v>
      </c>
      <c r="F8" t="s">
        <v>106</v>
      </c>
      <c r="I8" t="s">
        <v>454</v>
      </c>
      <c r="J8" t="s">
        <v>259</v>
      </c>
      <c r="M8" t="s">
        <v>462</v>
      </c>
      <c r="N8" t="s">
        <v>209</v>
      </c>
      <c r="O8" t="s">
        <v>430</v>
      </c>
      <c r="Q8" t="s">
        <v>482</v>
      </c>
      <c r="R8" t="s">
        <v>370</v>
      </c>
    </row>
    <row r="9" spans="1:19" x14ac:dyDescent="0.3">
      <c r="A9" t="s">
        <v>95</v>
      </c>
      <c r="B9" t="s">
        <v>19</v>
      </c>
      <c r="E9" t="s">
        <v>443</v>
      </c>
      <c r="F9" t="s">
        <v>109</v>
      </c>
      <c r="I9" t="s">
        <v>454</v>
      </c>
      <c r="J9" t="s">
        <v>258</v>
      </c>
      <c r="M9" t="s">
        <v>462</v>
      </c>
      <c r="N9" t="s">
        <v>210</v>
      </c>
      <c r="Q9" t="s">
        <v>482</v>
      </c>
      <c r="R9" t="s">
        <v>372</v>
      </c>
    </row>
    <row r="10" spans="1:19" x14ac:dyDescent="0.3">
      <c r="A10" t="s">
        <v>95</v>
      </c>
      <c r="B10" t="s">
        <v>21</v>
      </c>
      <c r="E10" t="s">
        <v>443</v>
      </c>
      <c r="F10" t="s">
        <v>111</v>
      </c>
      <c r="I10" t="s">
        <v>454</v>
      </c>
      <c r="J10" t="s">
        <v>262</v>
      </c>
      <c r="M10" t="s">
        <v>462</v>
      </c>
      <c r="N10" t="s">
        <v>211</v>
      </c>
      <c r="Q10" t="s">
        <v>482</v>
      </c>
      <c r="R10" t="s">
        <v>374</v>
      </c>
    </row>
    <row r="11" spans="1:19" x14ac:dyDescent="0.3">
      <c r="A11" t="s">
        <v>95</v>
      </c>
      <c r="B11" t="s">
        <v>24</v>
      </c>
      <c r="E11" t="s">
        <v>443</v>
      </c>
      <c r="F11" t="s">
        <v>114</v>
      </c>
      <c r="I11" t="s">
        <v>454</v>
      </c>
      <c r="J11" t="s">
        <v>260</v>
      </c>
      <c r="M11" t="s">
        <v>462</v>
      </c>
      <c r="N11" t="s">
        <v>212</v>
      </c>
      <c r="Q11" t="s">
        <v>482</v>
      </c>
      <c r="R11" t="s">
        <v>376</v>
      </c>
    </row>
    <row r="12" spans="1:19" x14ac:dyDescent="0.3">
      <c r="A12" t="s">
        <v>95</v>
      </c>
      <c r="B12" t="s">
        <v>27</v>
      </c>
      <c r="E12" t="s">
        <v>443</v>
      </c>
      <c r="F12" t="s">
        <v>115</v>
      </c>
      <c r="I12" t="s">
        <v>454</v>
      </c>
      <c r="J12" t="s">
        <v>266</v>
      </c>
      <c r="M12" t="s">
        <v>462</v>
      </c>
      <c r="N12" t="s">
        <v>214</v>
      </c>
      <c r="Q12" t="s">
        <v>482</v>
      </c>
      <c r="R12" t="s">
        <v>377</v>
      </c>
    </row>
    <row r="13" spans="1:19" x14ac:dyDescent="0.3">
      <c r="A13" t="s">
        <v>95</v>
      </c>
      <c r="B13" t="s">
        <v>29</v>
      </c>
      <c r="E13" t="s">
        <v>443</v>
      </c>
      <c r="F13" t="s">
        <v>117</v>
      </c>
      <c r="I13" t="s">
        <v>454</v>
      </c>
      <c r="J13" t="s">
        <v>264</v>
      </c>
      <c r="M13" t="s">
        <v>462</v>
      </c>
      <c r="N13" t="s">
        <v>216</v>
      </c>
      <c r="Q13" t="s">
        <v>482</v>
      </c>
      <c r="R13" t="s">
        <v>379</v>
      </c>
    </row>
    <row r="14" spans="1:19" x14ac:dyDescent="0.3">
      <c r="A14" t="s">
        <v>95</v>
      </c>
      <c r="B14" t="s">
        <v>31</v>
      </c>
      <c r="E14" t="s">
        <v>443</v>
      </c>
      <c r="F14" t="s">
        <v>120</v>
      </c>
      <c r="I14" t="s">
        <v>454</v>
      </c>
      <c r="J14" t="s">
        <v>271</v>
      </c>
      <c r="M14" t="s">
        <v>462</v>
      </c>
      <c r="N14" t="s">
        <v>218</v>
      </c>
      <c r="Q14" t="s">
        <v>482</v>
      </c>
      <c r="R14" t="s">
        <v>381</v>
      </c>
    </row>
    <row r="15" spans="1:19" x14ac:dyDescent="0.3">
      <c r="A15" t="s">
        <v>95</v>
      </c>
      <c r="B15" t="s">
        <v>33</v>
      </c>
      <c r="E15" t="s">
        <v>443</v>
      </c>
      <c r="F15" t="s">
        <v>122</v>
      </c>
      <c r="I15" t="s">
        <v>454</v>
      </c>
      <c r="J15" t="s">
        <v>270</v>
      </c>
      <c r="M15" t="s">
        <v>462</v>
      </c>
      <c r="N15" t="s">
        <v>218</v>
      </c>
      <c r="Q15" t="s">
        <v>482</v>
      </c>
      <c r="R15" t="s">
        <v>385</v>
      </c>
    </row>
    <row r="16" spans="1:19" x14ac:dyDescent="0.3">
      <c r="A16" t="s">
        <v>95</v>
      </c>
      <c r="B16" t="s">
        <v>35</v>
      </c>
      <c r="E16" t="s">
        <v>443</v>
      </c>
      <c r="F16" t="s">
        <v>125</v>
      </c>
      <c r="I16" t="s">
        <v>454</v>
      </c>
      <c r="J16" t="s">
        <v>268</v>
      </c>
      <c r="M16" t="s">
        <v>462</v>
      </c>
      <c r="N16" t="s">
        <v>220</v>
      </c>
      <c r="Q16" t="s">
        <v>482</v>
      </c>
      <c r="R16" t="s">
        <v>383</v>
      </c>
    </row>
    <row r="17" spans="1:18" x14ac:dyDescent="0.3">
      <c r="A17" t="s">
        <v>95</v>
      </c>
      <c r="B17" t="s">
        <v>37</v>
      </c>
      <c r="E17" t="s">
        <v>443</v>
      </c>
      <c r="F17" t="s">
        <v>130</v>
      </c>
      <c r="I17" t="s">
        <v>454</v>
      </c>
      <c r="J17" t="s">
        <v>275</v>
      </c>
      <c r="M17" t="s">
        <v>462</v>
      </c>
      <c r="N17" t="s">
        <v>220</v>
      </c>
      <c r="Q17" t="s">
        <v>482</v>
      </c>
      <c r="R17" t="s">
        <v>387</v>
      </c>
    </row>
    <row r="18" spans="1:18" x14ac:dyDescent="0.3">
      <c r="A18" t="s">
        <v>95</v>
      </c>
      <c r="B18" t="s">
        <v>40</v>
      </c>
      <c r="E18" t="s">
        <v>443</v>
      </c>
      <c r="F18" t="s">
        <v>127</v>
      </c>
      <c r="I18" t="s">
        <v>454</v>
      </c>
      <c r="J18" t="s">
        <v>273</v>
      </c>
      <c r="M18" t="s">
        <v>462</v>
      </c>
      <c r="N18" t="s">
        <v>222</v>
      </c>
      <c r="Q18" t="s">
        <v>482</v>
      </c>
      <c r="R18" t="s">
        <v>389</v>
      </c>
    </row>
    <row r="19" spans="1:18" x14ac:dyDescent="0.3">
      <c r="A19" t="s">
        <v>95</v>
      </c>
      <c r="B19" t="s">
        <v>42</v>
      </c>
      <c r="E19" t="s">
        <v>443</v>
      </c>
      <c r="F19" t="s">
        <v>132</v>
      </c>
      <c r="I19" t="s">
        <v>454</v>
      </c>
      <c r="J19" t="s">
        <v>278</v>
      </c>
      <c r="M19" t="s">
        <v>462</v>
      </c>
      <c r="N19" t="s">
        <v>224</v>
      </c>
      <c r="Q19" t="s">
        <v>482</v>
      </c>
      <c r="R19" t="s">
        <v>391</v>
      </c>
    </row>
    <row r="20" spans="1:18" x14ac:dyDescent="0.3">
      <c r="A20" t="s">
        <v>95</v>
      </c>
      <c r="B20" t="s">
        <v>44</v>
      </c>
      <c r="E20" t="s">
        <v>443</v>
      </c>
      <c r="F20" t="s">
        <v>135</v>
      </c>
      <c r="I20" t="s">
        <v>454</v>
      </c>
      <c r="J20" t="s">
        <v>277</v>
      </c>
      <c r="M20" t="s">
        <v>462</v>
      </c>
      <c r="N20" t="s">
        <v>225</v>
      </c>
      <c r="Q20" t="s">
        <v>482</v>
      </c>
      <c r="R20" t="s">
        <v>392</v>
      </c>
    </row>
    <row r="21" spans="1:18" x14ac:dyDescent="0.3">
      <c r="A21" t="s">
        <v>95</v>
      </c>
      <c r="B21" t="s">
        <v>47</v>
      </c>
      <c r="E21" t="s">
        <v>443</v>
      </c>
      <c r="F21" t="s">
        <v>139</v>
      </c>
      <c r="I21" t="s">
        <v>454</v>
      </c>
      <c r="J21" t="s">
        <v>280</v>
      </c>
      <c r="M21" t="s">
        <v>462</v>
      </c>
      <c r="N21" t="s">
        <v>227</v>
      </c>
      <c r="Q21" t="s">
        <v>482</v>
      </c>
      <c r="R21" t="s">
        <v>393</v>
      </c>
    </row>
    <row r="22" spans="1:18" x14ac:dyDescent="0.3">
      <c r="A22" t="s">
        <v>95</v>
      </c>
      <c r="B22" t="s">
        <v>50</v>
      </c>
      <c r="E22" t="s">
        <v>443</v>
      </c>
      <c r="F22" t="s">
        <v>142</v>
      </c>
      <c r="I22" t="s">
        <v>454</v>
      </c>
      <c r="J22" t="s">
        <v>283</v>
      </c>
      <c r="M22" t="s">
        <v>462</v>
      </c>
      <c r="N22" t="s">
        <v>229</v>
      </c>
      <c r="Q22" t="s">
        <v>482</v>
      </c>
      <c r="R22" t="s">
        <v>395</v>
      </c>
    </row>
    <row r="23" spans="1:18" x14ac:dyDescent="0.3">
      <c r="A23" t="s">
        <v>95</v>
      </c>
      <c r="B23" t="s">
        <v>53</v>
      </c>
      <c r="E23" t="s">
        <v>443</v>
      </c>
      <c r="F23" t="s">
        <v>143</v>
      </c>
      <c r="I23" t="s">
        <v>454</v>
      </c>
      <c r="J23" t="s">
        <v>287</v>
      </c>
      <c r="M23" t="s">
        <v>462</v>
      </c>
      <c r="N23" t="s">
        <v>231</v>
      </c>
      <c r="Q23" t="s">
        <v>482</v>
      </c>
      <c r="R23" t="s">
        <v>396</v>
      </c>
    </row>
    <row r="24" spans="1:18" x14ac:dyDescent="0.3">
      <c r="A24" t="s">
        <v>95</v>
      </c>
      <c r="B24" t="s">
        <v>55</v>
      </c>
      <c r="E24" t="s">
        <v>443</v>
      </c>
      <c r="F24" t="s">
        <v>140</v>
      </c>
      <c r="I24" t="s">
        <v>454</v>
      </c>
      <c r="J24" t="s">
        <v>286</v>
      </c>
      <c r="M24" t="s">
        <v>462</v>
      </c>
      <c r="N24" t="s">
        <v>232</v>
      </c>
      <c r="Q24" t="s">
        <v>482</v>
      </c>
      <c r="R24" t="s">
        <v>398</v>
      </c>
    </row>
    <row r="25" spans="1:18" x14ac:dyDescent="0.3">
      <c r="A25" t="s">
        <v>95</v>
      </c>
      <c r="B25" t="s">
        <v>57</v>
      </c>
      <c r="E25" t="s">
        <v>443</v>
      </c>
      <c r="F25" t="s">
        <v>137</v>
      </c>
      <c r="I25" t="s">
        <v>454</v>
      </c>
      <c r="J25" t="s">
        <v>284</v>
      </c>
      <c r="M25" t="s">
        <v>462</v>
      </c>
      <c r="N25" t="s">
        <v>234</v>
      </c>
      <c r="Q25" t="s">
        <v>482</v>
      </c>
      <c r="R25" t="s">
        <v>399</v>
      </c>
    </row>
    <row r="26" spans="1:18" x14ac:dyDescent="0.3">
      <c r="A26" t="s">
        <v>95</v>
      </c>
      <c r="B26" t="s">
        <v>59</v>
      </c>
      <c r="E26" t="s">
        <v>443</v>
      </c>
      <c r="F26" t="s">
        <v>144</v>
      </c>
      <c r="I26" t="s">
        <v>454</v>
      </c>
      <c r="J26" t="s">
        <v>281</v>
      </c>
      <c r="M26" t="s">
        <v>462</v>
      </c>
      <c r="N26" t="s">
        <v>235</v>
      </c>
      <c r="Q26" t="s">
        <v>482</v>
      </c>
      <c r="R26" t="s">
        <v>401</v>
      </c>
    </row>
    <row r="27" spans="1:18" x14ac:dyDescent="0.3">
      <c r="A27" t="s">
        <v>95</v>
      </c>
      <c r="B27" t="s">
        <v>62</v>
      </c>
      <c r="E27" t="s">
        <v>443</v>
      </c>
      <c r="F27" t="s">
        <v>147</v>
      </c>
      <c r="I27" t="s">
        <v>454</v>
      </c>
      <c r="J27" t="s">
        <v>288</v>
      </c>
      <c r="M27" t="s">
        <v>462</v>
      </c>
      <c r="N27" t="s">
        <v>237</v>
      </c>
      <c r="Q27" t="s">
        <v>482</v>
      </c>
      <c r="R27" t="s">
        <v>403</v>
      </c>
    </row>
    <row r="28" spans="1:18" x14ac:dyDescent="0.3">
      <c r="A28" t="s">
        <v>95</v>
      </c>
      <c r="B28" t="s">
        <v>65</v>
      </c>
      <c r="E28" t="s">
        <v>443</v>
      </c>
      <c r="F28" t="s">
        <v>150</v>
      </c>
      <c r="I28" t="s">
        <v>454</v>
      </c>
      <c r="J28" t="s">
        <v>290</v>
      </c>
      <c r="M28" t="s">
        <v>462</v>
      </c>
      <c r="N28" t="s">
        <v>76</v>
      </c>
      <c r="Q28" t="s">
        <v>482</v>
      </c>
      <c r="R28" t="s">
        <v>409</v>
      </c>
    </row>
    <row r="29" spans="1:18" x14ac:dyDescent="0.3">
      <c r="A29" t="s">
        <v>95</v>
      </c>
      <c r="B29" t="s">
        <v>67</v>
      </c>
      <c r="E29" t="s">
        <v>443</v>
      </c>
      <c r="F29" t="s">
        <v>65</v>
      </c>
      <c r="I29" t="s">
        <v>454</v>
      </c>
      <c r="J29" t="s">
        <v>289</v>
      </c>
      <c r="M29" t="s">
        <v>462</v>
      </c>
      <c r="N29" t="s">
        <v>238</v>
      </c>
      <c r="Q29" t="s">
        <v>482</v>
      </c>
      <c r="R29" t="s">
        <v>405</v>
      </c>
    </row>
    <row r="30" spans="1:18" x14ac:dyDescent="0.3">
      <c r="A30" t="s">
        <v>95</v>
      </c>
      <c r="B30" t="s">
        <v>68</v>
      </c>
      <c r="E30" t="s">
        <v>443</v>
      </c>
      <c r="F30" t="s">
        <v>154</v>
      </c>
      <c r="I30" t="s">
        <v>454</v>
      </c>
      <c r="J30" t="s">
        <v>292</v>
      </c>
      <c r="M30" t="s">
        <v>462</v>
      </c>
      <c r="N30" t="s">
        <v>239</v>
      </c>
      <c r="Q30" t="s">
        <v>482</v>
      </c>
      <c r="R30" t="s">
        <v>407</v>
      </c>
    </row>
    <row r="31" spans="1:18" x14ac:dyDescent="0.3">
      <c r="A31" t="s">
        <v>95</v>
      </c>
      <c r="B31" t="s">
        <v>70</v>
      </c>
      <c r="E31" t="s">
        <v>443</v>
      </c>
      <c r="F31" t="s">
        <v>156</v>
      </c>
      <c r="I31" t="s">
        <v>454</v>
      </c>
      <c r="J31" t="s">
        <v>294</v>
      </c>
      <c r="M31" t="s">
        <v>462</v>
      </c>
      <c r="N31" t="s">
        <v>241</v>
      </c>
      <c r="Q31" t="s">
        <v>482</v>
      </c>
      <c r="R31" t="s">
        <v>411</v>
      </c>
    </row>
    <row r="32" spans="1:18" x14ac:dyDescent="0.3">
      <c r="A32" t="s">
        <v>95</v>
      </c>
      <c r="B32" t="s">
        <v>72</v>
      </c>
      <c r="E32" t="s">
        <v>443</v>
      </c>
      <c r="F32" t="s">
        <v>160</v>
      </c>
      <c r="I32" t="s">
        <v>454</v>
      </c>
      <c r="J32" t="s">
        <v>296</v>
      </c>
      <c r="M32" t="s">
        <v>462</v>
      </c>
      <c r="N32" t="s">
        <v>241</v>
      </c>
      <c r="Q32" t="s">
        <v>482</v>
      </c>
      <c r="R32" t="s">
        <v>413</v>
      </c>
    </row>
    <row r="33" spans="1:18" x14ac:dyDescent="0.3">
      <c r="A33" t="s">
        <v>95</v>
      </c>
      <c r="B33" t="s">
        <v>74</v>
      </c>
      <c r="E33" t="s">
        <v>443</v>
      </c>
      <c r="F33" t="s">
        <v>157</v>
      </c>
      <c r="I33" t="s">
        <v>454</v>
      </c>
      <c r="J33" t="s">
        <v>295</v>
      </c>
      <c r="M33" t="s">
        <v>462</v>
      </c>
      <c r="N33" t="s">
        <v>243</v>
      </c>
      <c r="Q33" t="s">
        <v>482</v>
      </c>
      <c r="R33" t="s">
        <v>415</v>
      </c>
    </row>
    <row r="34" spans="1:18" x14ac:dyDescent="0.3">
      <c r="A34" t="s">
        <v>95</v>
      </c>
      <c r="B34" t="s">
        <v>76</v>
      </c>
      <c r="E34" t="s">
        <v>443</v>
      </c>
      <c r="F34" t="s">
        <v>163</v>
      </c>
      <c r="I34" t="s">
        <v>454</v>
      </c>
      <c r="J34" t="s">
        <v>298</v>
      </c>
      <c r="M34" t="s">
        <v>462</v>
      </c>
      <c r="N34" t="s">
        <v>243</v>
      </c>
      <c r="Q34" t="s">
        <v>482</v>
      </c>
      <c r="R34" t="s">
        <v>417</v>
      </c>
    </row>
    <row r="35" spans="1:18" x14ac:dyDescent="0.3">
      <c r="A35" t="s">
        <v>95</v>
      </c>
      <c r="B35" t="s">
        <v>79</v>
      </c>
      <c r="E35" t="s">
        <v>443</v>
      </c>
      <c r="F35" t="s">
        <v>162</v>
      </c>
      <c r="I35" t="s">
        <v>454</v>
      </c>
      <c r="J35" t="s">
        <v>297</v>
      </c>
      <c r="M35" t="s">
        <v>462</v>
      </c>
      <c r="N35" t="s">
        <v>244</v>
      </c>
      <c r="Q35" t="s">
        <v>482</v>
      </c>
      <c r="R35" t="s">
        <v>419</v>
      </c>
    </row>
    <row r="36" spans="1:18" x14ac:dyDescent="0.3">
      <c r="A36" t="s">
        <v>95</v>
      </c>
      <c r="B36" t="s">
        <v>81</v>
      </c>
      <c r="E36" t="s">
        <v>443</v>
      </c>
      <c r="F36" t="s">
        <v>165</v>
      </c>
      <c r="I36" t="s">
        <v>454</v>
      </c>
      <c r="J36" t="s">
        <v>302</v>
      </c>
      <c r="M36" t="s">
        <v>462</v>
      </c>
      <c r="N36" t="s">
        <v>246</v>
      </c>
    </row>
    <row r="37" spans="1:18" x14ac:dyDescent="0.3">
      <c r="A37" t="s">
        <v>95</v>
      </c>
      <c r="B37" t="s">
        <v>84</v>
      </c>
      <c r="E37" t="s">
        <v>443</v>
      </c>
      <c r="F37" t="s">
        <v>167</v>
      </c>
      <c r="I37" t="s">
        <v>454</v>
      </c>
      <c r="J37" t="s">
        <v>300</v>
      </c>
    </row>
    <row r="38" spans="1:18" x14ac:dyDescent="0.3">
      <c r="A38" t="s">
        <v>95</v>
      </c>
      <c r="B38" t="s">
        <v>87</v>
      </c>
      <c r="E38" t="s">
        <v>443</v>
      </c>
      <c r="F38" t="s">
        <v>170</v>
      </c>
      <c r="I38" t="s">
        <v>454</v>
      </c>
      <c r="J38" t="s">
        <v>304</v>
      </c>
    </row>
    <row r="39" spans="1:18" x14ac:dyDescent="0.3">
      <c r="A39" t="s">
        <v>95</v>
      </c>
      <c r="B39" t="s">
        <v>89</v>
      </c>
      <c r="E39" t="s">
        <v>443</v>
      </c>
      <c r="F39" t="s">
        <v>172</v>
      </c>
      <c r="I39" t="s">
        <v>454</v>
      </c>
      <c r="J39" t="s">
        <v>306</v>
      </c>
    </row>
    <row r="40" spans="1:18" x14ac:dyDescent="0.3">
      <c r="A40" t="s">
        <v>95</v>
      </c>
      <c r="B40" t="s">
        <v>92</v>
      </c>
      <c r="E40" t="s">
        <v>443</v>
      </c>
      <c r="F40" t="s">
        <v>175</v>
      </c>
      <c r="I40" t="s">
        <v>454</v>
      </c>
      <c r="J40" t="s">
        <v>311</v>
      </c>
    </row>
    <row r="41" spans="1:18" x14ac:dyDescent="0.3">
      <c r="E41" t="s">
        <v>443</v>
      </c>
      <c r="F41" t="s">
        <v>179</v>
      </c>
      <c r="I41" t="s">
        <v>454</v>
      </c>
      <c r="J41" t="s">
        <v>313</v>
      </c>
    </row>
    <row r="42" spans="1:18" x14ac:dyDescent="0.3">
      <c r="E42" t="s">
        <v>443</v>
      </c>
      <c r="F42" t="s">
        <v>177</v>
      </c>
      <c r="I42" t="s">
        <v>454</v>
      </c>
      <c r="J42" t="s">
        <v>314</v>
      </c>
    </row>
    <row r="43" spans="1:18" x14ac:dyDescent="0.3">
      <c r="E43" t="s">
        <v>443</v>
      </c>
      <c r="F43" t="s">
        <v>79</v>
      </c>
      <c r="I43" t="s">
        <v>454</v>
      </c>
      <c r="J43" t="s">
        <v>310</v>
      </c>
    </row>
    <row r="44" spans="1:18" x14ac:dyDescent="0.3">
      <c r="E44" t="s">
        <v>443</v>
      </c>
      <c r="F44" t="s">
        <v>183</v>
      </c>
      <c r="I44" t="s">
        <v>454</v>
      </c>
      <c r="J44" t="s">
        <v>308</v>
      </c>
    </row>
    <row r="45" spans="1:18" x14ac:dyDescent="0.3">
      <c r="E45" t="s">
        <v>443</v>
      </c>
      <c r="F45" t="s">
        <v>186</v>
      </c>
      <c r="I45" t="s">
        <v>454</v>
      </c>
      <c r="J45" t="s">
        <v>316</v>
      </c>
    </row>
    <row r="46" spans="1:18" x14ac:dyDescent="0.3">
      <c r="E46" t="s">
        <v>443</v>
      </c>
      <c r="F46" t="s">
        <v>189</v>
      </c>
      <c r="I46" t="s">
        <v>454</v>
      </c>
      <c r="J46" t="s">
        <v>318</v>
      </c>
    </row>
    <row r="47" spans="1:18" x14ac:dyDescent="0.3">
      <c r="E47" t="s">
        <v>443</v>
      </c>
      <c r="F47" t="s">
        <v>193</v>
      </c>
      <c r="I47" t="s">
        <v>454</v>
      </c>
      <c r="J47" t="s">
        <v>320</v>
      </c>
    </row>
    <row r="48" spans="1:18" x14ac:dyDescent="0.3">
      <c r="E48" t="s">
        <v>443</v>
      </c>
      <c r="F48" t="s">
        <v>192</v>
      </c>
      <c r="I48" t="s">
        <v>454</v>
      </c>
      <c r="J48" t="s">
        <v>324</v>
      </c>
    </row>
    <row r="49" spans="5:10" x14ac:dyDescent="0.3">
      <c r="E49" t="s">
        <v>443</v>
      </c>
      <c r="F49" t="s">
        <v>194</v>
      </c>
      <c r="I49" t="s">
        <v>454</v>
      </c>
      <c r="J49" t="s">
        <v>322</v>
      </c>
    </row>
    <row r="50" spans="5:10" x14ac:dyDescent="0.3">
      <c r="E50" t="s">
        <v>443</v>
      </c>
      <c r="F50" t="s">
        <v>197</v>
      </c>
      <c r="I50" t="s">
        <v>454</v>
      </c>
      <c r="J50" t="s">
        <v>327</v>
      </c>
    </row>
    <row r="51" spans="5:10" x14ac:dyDescent="0.3">
      <c r="I51" t="s">
        <v>454</v>
      </c>
      <c r="J51" t="s">
        <v>326</v>
      </c>
    </row>
    <row r="52" spans="5:10" x14ac:dyDescent="0.3">
      <c r="I52" t="s">
        <v>454</v>
      </c>
      <c r="J52" t="s">
        <v>331</v>
      </c>
    </row>
    <row r="53" spans="5:10" x14ac:dyDescent="0.3">
      <c r="I53" t="s">
        <v>454</v>
      </c>
      <c r="J53" t="s">
        <v>329</v>
      </c>
    </row>
    <row r="54" spans="5:10" x14ac:dyDescent="0.3">
      <c r="I54" t="s">
        <v>454</v>
      </c>
      <c r="J54" t="s">
        <v>335</v>
      </c>
    </row>
    <row r="55" spans="5:10" x14ac:dyDescent="0.3">
      <c r="I55" t="s">
        <v>454</v>
      </c>
      <c r="J55" t="s">
        <v>333</v>
      </c>
    </row>
    <row r="56" spans="5:10" x14ac:dyDescent="0.3">
      <c r="I56" t="s">
        <v>454</v>
      </c>
      <c r="J56" t="s">
        <v>339</v>
      </c>
    </row>
    <row r="57" spans="5:10" x14ac:dyDescent="0.3">
      <c r="I57" t="s">
        <v>454</v>
      </c>
      <c r="J57" t="s">
        <v>337</v>
      </c>
    </row>
    <row r="58" spans="5:10" x14ac:dyDescent="0.3">
      <c r="I58" t="s">
        <v>454</v>
      </c>
      <c r="J58" t="s">
        <v>342</v>
      </c>
    </row>
    <row r="59" spans="5:10" x14ac:dyDescent="0.3">
      <c r="I59" t="s">
        <v>454</v>
      </c>
      <c r="J59" t="s">
        <v>341</v>
      </c>
    </row>
    <row r="60" spans="5:10" x14ac:dyDescent="0.3">
      <c r="I60" t="s">
        <v>454</v>
      </c>
      <c r="J60" t="s">
        <v>345</v>
      </c>
    </row>
    <row r="61" spans="5:10" x14ac:dyDescent="0.3">
      <c r="I61" t="s">
        <v>454</v>
      </c>
      <c r="J61" t="s">
        <v>344</v>
      </c>
    </row>
    <row r="62" spans="5:10" x14ac:dyDescent="0.3">
      <c r="I62" t="s">
        <v>454</v>
      </c>
      <c r="J62" t="s">
        <v>347</v>
      </c>
    </row>
    <row r="63" spans="5:10" x14ac:dyDescent="0.3">
      <c r="I63" t="s">
        <v>454</v>
      </c>
      <c r="J63" t="s">
        <v>346</v>
      </c>
    </row>
    <row r="64" spans="5:10" x14ac:dyDescent="0.3">
      <c r="I64" t="s">
        <v>454</v>
      </c>
      <c r="J64" t="s">
        <v>349</v>
      </c>
    </row>
    <row r="65" spans="9:10" x14ac:dyDescent="0.3">
      <c r="I65" t="s">
        <v>454</v>
      </c>
      <c r="J65" t="s">
        <v>352</v>
      </c>
    </row>
    <row r="66" spans="9:10" x14ac:dyDescent="0.3">
      <c r="I66" t="s">
        <v>454</v>
      </c>
      <c r="J66" t="s">
        <v>350</v>
      </c>
    </row>
    <row r="67" spans="9:10" x14ac:dyDescent="0.3">
      <c r="I67" t="s">
        <v>454</v>
      </c>
      <c r="J67" t="s">
        <v>356</v>
      </c>
    </row>
    <row r="68" spans="9:10" x14ac:dyDescent="0.3">
      <c r="I68" t="s">
        <v>454</v>
      </c>
      <c r="J68" t="s">
        <v>354</v>
      </c>
    </row>
  </sheetData>
  <sheetProtection sheet="1" objects="1" scenarios="1" selectLockedCells="1" selectUnlockedCells="1"/>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2B7C5-2B40-4079-AD8A-BB2C696DB73A}">
  <sheetPr codeName="Sheet12">
    <tabColor rgb="FF92D050"/>
  </sheetPr>
  <dimension ref="A1:A4"/>
  <sheetViews>
    <sheetView workbookViewId="0">
      <selection activeCell="A14" sqref="A14"/>
    </sheetView>
  </sheetViews>
  <sheetFormatPr defaultRowHeight="14.4" x14ac:dyDescent="0.3"/>
  <sheetData>
    <row r="1" spans="1:1" x14ac:dyDescent="0.3">
      <c r="A1" t="s">
        <v>1194</v>
      </c>
    </row>
    <row r="3" spans="1:1" x14ac:dyDescent="0.3">
      <c r="A3" t="str" cm="1">
        <f t="array" ref="A3">IF(AND(SUMPRODUCT(--ISNUMBER(SEARCH($C4, Selection!$K:$K))) &gt; 0, SUMPRODUCT(--ISNUMBER(SEARCH($E4, Selection!$M:$M))) &gt; 0), "YES", " ")&amp;""</f>
        <v>YES</v>
      </c>
    </row>
    <row r="4" spans="1:1" x14ac:dyDescent="0.3">
      <c r="A4" t="str" cm="1">
        <f t="array" ref="A4">IF(AND(SUMPRODUCT(--ISNUMBER(SEARCH($C5, Selection!$K:$K))) &gt; 0, SUMPRODUCT(--ISNUMBER(SEARCH($E5, Selection!$M:$M))) &gt; 0, NOT(SUMPRODUCT(--ISNUMBER(SEARCH("ONLY", Selection!$M:$M))) &gt; 0)), "YES", "NO")</f>
        <v>YES</v>
      </c>
    </row>
  </sheetData>
  <sheetProtection sheet="1" objects="1" scenarios="1" selectLockedCells="1" selectUn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9C136-258D-42ED-BD2E-5A9772F32662}">
  <sheetPr codeName="Sheet13">
    <tabColor rgb="FF7030A0"/>
  </sheetPr>
  <dimension ref="A1:F18"/>
  <sheetViews>
    <sheetView workbookViewId="0">
      <selection activeCell="A19" sqref="A19"/>
    </sheetView>
  </sheetViews>
  <sheetFormatPr defaultRowHeight="14.4" x14ac:dyDescent="0.3"/>
  <cols>
    <col min="1" max="1" width="63.88671875" bestFit="1" customWidth="1"/>
    <col min="2" max="2" width="13.109375" bestFit="1" customWidth="1"/>
    <col min="6" max="6" width="98.109375" customWidth="1"/>
  </cols>
  <sheetData>
    <row r="1" spans="1:6" x14ac:dyDescent="0.3">
      <c r="A1" t="s">
        <v>1228</v>
      </c>
    </row>
    <row r="2" spans="1:6" x14ac:dyDescent="0.3">
      <c r="A2" t="s">
        <v>1231</v>
      </c>
      <c r="B2" t="s">
        <v>1232</v>
      </c>
      <c r="C2" t="s">
        <v>1248</v>
      </c>
    </row>
    <row r="3" spans="1:6" x14ac:dyDescent="0.3">
      <c r="A3" t="s">
        <v>1229</v>
      </c>
      <c r="B3" t="s">
        <v>1233</v>
      </c>
      <c r="C3" t="s">
        <v>1041</v>
      </c>
    </row>
    <row r="4" spans="1:6" x14ac:dyDescent="0.3">
      <c r="A4" t="s">
        <v>1230</v>
      </c>
      <c r="B4" t="s">
        <v>1233</v>
      </c>
      <c r="C4" t="s">
        <v>1041</v>
      </c>
    </row>
    <row r="5" spans="1:6" x14ac:dyDescent="0.3">
      <c r="A5" t="s">
        <v>1250</v>
      </c>
      <c r="B5" t="s">
        <v>1249</v>
      </c>
      <c r="C5" t="s">
        <v>1041</v>
      </c>
    </row>
    <row r="6" spans="1:6" x14ac:dyDescent="0.3">
      <c r="A6" t="s">
        <v>1234</v>
      </c>
    </row>
    <row r="7" spans="1:6" ht="172.8" x14ac:dyDescent="0.3">
      <c r="A7" s="179" t="s">
        <v>1255</v>
      </c>
      <c r="B7" s="179" t="s">
        <v>1254</v>
      </c>
      <c r="E7" s="179" t="s">
        <v>1256</v>
      </c>
      <c r="F7" s="180" t="s">
        <v>1257</v>
      </c>
    </row>
    <row r="8" spans="1:6" x14ac:dyDescent="0.3">
      <c r="A8" s="181" t="s">
        <v>1259</v>
      </c>
      <c r="B8" t="s">
        <v>1262</v>
      </c>
      <c r="C8" t="s">
        <v>1041</v>
      </c>
    </row>
    <row r="9" spans="1:6" x14ac:dyDescent="0.3">
      <c r="A9" s="181" t="s">
        <v>1260</v>
      </c>
      <c r="B9" t="s">
        <v>1262</v>
      </c>
      <c r="C9" t="s">
        <v>1041</v>
      </c>
    </row>
    <row r="10" spans="1:6" x14ac:dyDescent="0.3">
      <c r="A10" s="181" t="s">
        <v>1261</v>
      </c>
      <c r="B10" t="s">
        <v>1262</v>
      </c>
    </row>
    <row r="12" spans="1:6" x14ac:dyDescent="0.3">
      <c r="A12" s="181" t="s">
        <v>1263</v>
      </c>
    </row>
    <row r="13" spans="1:6" x14ac:dyDescent="0.3">
      <c r="A13" s="181" t="s">
        <v>1264</v>
      </c>
    </row>
    <row r="15" spans="1:6" x14ac:dyDescent="0.3">
      <c r="A15" s="181" t="s">
        <v>1271</v>
      </c>
    </row>
    <row r="16" spans="1:6" x14ac:dyDescent="0.3">
      <c r="A16" s="181" t="s">
        <v>1272</v>
      </c>
    </row>
    <row r="17" spans="1:1" x14ac:dyDescent="0.3">
      <c r="A17" s="181" t="s">
        <v>1273</v>
      </c>
    </row>
    <row r="18" spans="1:1" x14ac:dyDescent="0.3">
      <c r="A18" s="181" t="s">
        <v>1274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ACB2C-1E9F-418C-9A34-F18E3AE671AC}">
  <sheetPr codeName="Sheet10">
    <tabColor rgb="FF7030A0"/>
  </sheetPr>
  <dimension ref="A1:Y35"/>
  <sheetViews>
    <sheetView workbookViewId="0">
      <selection activeCell="A19" sqref="A19"/>
    </sheetView>
  </sheetViews>
  <sheetFormatPr defaultRowHeight="14.4" x14ac:dyDescent="0.3"/>
  <cols>
    <col min="1" max="1" width="100.21875" customWidth="1"/>
  </cols>
  <sheetData>
    <row r="1" spans="1:25" x14ac:dyDescent="0.3">
      <c r="A1" t="s">
        <v>1202</v>
      </c>
    </row>
    <row r="3" spans="1:25" x14ac:dyDescent="0.3">
      <c r="A3" t="s">
        <v>1203</v>
      </c>
    </row>
    <row r="4" spans="1:25" x14ac:dyDescent="0.3">
      <c r="A4" t="s">
        <v>1204</v>
      </c>
      <c r="Y4" t="s">
        <v>1205</v>
      </c>
    </row>
    <row r="5" spans="1:25" x14ac:dyDescent="0.3">
      <c r="Y5" t="s">
        <v>1220</v>
      </c>
    </row>
    <row r="6" spans="1:25" x14ac:dyDescent="0.3">
      <c r="Y6" t="s">
        <v>1219</v>
      </c>
    </row>
    <row r="7" spans="1:25" x14ac:dyDescent="0.3">
      <c r="Y7" t="s">
        <v>1221</v>
      </c>
    </row>
    <row r="31" spans="13:13" x14ac:dyDescent="0.3">
      <c r="M31" t="s">
        <v>1208</v>
      </c>
    </row>
    <row r="33" spans="13:13" x14ac:dyDescent="0.3">
      <c r="M33" t="s">
        <v>1211</v>
      </c>
    </row>
    <row r="35" spans="13:13" x14ac:dyDescent="0.3">
      <c r="M35" t="s">
        <v>1212</v>
      </c>
    </row>
  </sheetData>
  <sheetProtection selectLockedCells="1" selectUnlockedCells="1"/>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BF968-27B8-4CFE-BAE2-BCAD0D3F2AEC}">
  <sheetPr codeName="Sheet11">
    <tabColor rgb="FF92D050"/>
  </sheetPr>
  <dimension ref="A1:M100"/>
  <sheetViews>
    <sheetView workbookViewId="0">
      <selection activeCell="E2" sqref="E2"/>
    </sheetView>
  </sheetViews>
  <sheetFormatPr defaultRowHeight="14.4" x14ac:dyDescent="0.3"/>
  <cols>
    <col min="1" max="1" width="25.109375" customWidth="1"/>
    <col min="2" max="2" width="20.5546875" customWidth="1"/>
    <col min="3" max="3" width="22" customWidth="1"/>
    <col min="4" max="4" width="24" customWidth="1"/>
    <col min="5" max="5" width="25.109375" customWidth="1"/>
    <col min="6" max="6" width="33.88671875" customWidth="1"/>
    <col min="7" max="7" width="10.44140625" bestFit="1" customWidth="1"/>
    <col min="11" max="13" width="15.33203125" customWidth="1"/>
  </cols>
  <sheetData>
    <row r="1" spans="1:13" s="83" customFormat="1" x14ac:dyDescent="0.3">
      <c r="A1" s="87" t="s">
        <v>1213</v>
      </c>
      <c r="B1" s="88" t="s">
        <v>1214</v>
      </c>
      <c r="C1" s="88" t="s">
        <v>1215</v>
      </c>
      <c r="D1" s="88" t="s">
        <v>1216</v>
      </c>
      <c r="E1" s="89" t="s">
        <v>1217</v>
      </c>
      <c r="F1" s="87" t="s">
        <v>1218</v>
      </c>
      <c r="G1" s="89"/>
      <c r="K1" s="87" t="s">
        <v>1224</v>
      </c>
      <c r="L1" s="88" t="s">
        <v>1227</v>
      </c>
      <c r="M1" s="89"/>
    </row>
    <row r="2" spans="1:13" x14ac:dyDescent="0.3">
      <c r="A2" s="90" t="b" cm="1">
        <f t="array" ref="A2">SUMPRODUCT(--(Selection!$Z$11:$Z$15&lt;&gt;""), --(Selection!$Z$11:$Z$15&lt;&gt;"")) &gt; 2</f>
        <v>0</v>
      </c>
      <c r="B2" s="44" t="b" cm="1">
        <f t="array" ref="B2">SUMPRODUCT(--(Selection!$Z$21:$Z$42&lt;&gt;""), --(Selection!$Z$21:$Z$42&lt;&gt;"")) &gt; 2</f>
        <v>0</v>
      </c>
      <c r="C2" s="44" t="b" cm="1">
        <f t="array" ref="C2">SUMPRODUCT(--(Selection!$Z$44:$Z$50&lt;&gt;""), --(Selection!$Z$44:$Z$50&lt;&gt;"")) &gt; 2</f>
        <v>0</v>
      </c>
      <c r="D2" s="44" t="b" cm="1">
        <f t="array" ref="D2">SUMPRODUCT(--(Selection!$Z$56:$Z$63&lt;&gt;""), --(Selection!$Z$56:$Z$63&lt;&gt;"")) &gt; 2</f>
        <v>0</v>
      </c>
      <c r="E2" s="46" t="b" cm="1">
        <f t="array" ref="E2">SUMPRODUCT(--(Selection!$Z$65:$Z$82&lt;&gt;""), --(Selection!$Z$65:$Z$82&lt;&gt;"")) &gt; 2</f>
        <v>0</v>
      </c>
      <c r="F2" s="123"/>
      <c r="G2" s="124"/>
      <c r="K2" s="90" t="str">
        <f>IFERROR(TRIM(MID(Selection!K11, FIND("and", Selection!K11) + 4, LEN(Selection!K11))), "")</f>
        <v/>
      </c>
      <c r="L2" s="44"/>
      <c r="M2" s="46" t="str" cm="1">
        <f t="array" ref="M2">IFERROR(INDEX($K$2:$K$100, MATCH(0, IF(ISBLANK($K$2:$K$100), 1, COUNTIF($M$1:M1, $K$2:$K$100)), 0)), "")</f>
        <v/>
      </c>
    </row>
    <row r="3" spans="1:13" x14ac:dyDescent="0.3">
      <c r="A3" s="91" t="str" cm="1">
        <f t="array" ref="A3">IF($A$2, IFERROR(INDEX(Selection!$Z$11:$Z$15, SMALL(IF(Selection!$Z$11:$Z$15&lt;&gt;"", ROW(Selection!$Z$11:$Z$15)-MIN(ROW(Selection!$Z$11:$Z$15))+1, ""), ROWS($2:2)+2)), ""), "")</f>
        <v/>
      </c>
      <c r="B3" s="47" t="str" cm="1">
        <f t="array" ref="B3">IF($B$2, IFERROR(INDEX(Selection!$Z$21:$Z$42, SMALL(IF(Selection!$Z$21:$Z$42&lt;&gt;"", ROW(Selection!$Z$21:$Z$42)-MIN(ROW(Selection!$Z$21:$Z$42))+1, ""), ROWS($2:2)+2)), ""), "")</f>
        <v/>
      </c>
      <c r="C3" s="66" t="str" cm="1">
        <f t="array" ref="C3">IF($C$2, IFERROR(INDEX(Selection!$Z$44:$Z$50, SMALL(IF(Selection!$Z$44:$Z$50&lt;&gt;"", ROW(Selection!$Z$44:$Z$50)-MIN(ROW(Selection!$Z$44:$Z$50))+1, ""), ROWS($2:2)+2)), ""), "")</f>
        <v/>
      </c>
      <c r="D3" s="47" t="str" cm="1">
        <f t="array" ref="D3">IF(D$2, IFERROR(INDEX(Selection!$Z$56:$Z$63, SMALL(IF(Selection!$Z$56:$Z$63&lt;&gt;"", ROW(Selection!$Z$56:$Z$63)-MIN(ROW(Selection!$Z$56:$Z$63))+1, ""), ROWS($2:2)+2)), ""), "")</f>
        <v/>
      </c>
      <c r="E3" s="48" t="str" cm="1">
        <f t="array" ref="E3">IF($E$2, IFERROR(INDEX(Selection!$Z$65:$Z$82, SMALL(IF(Selection!$Z$65:$Z$82&lt;&gt;"", ROW(Selection!$Z$65:$Z$82)-MIN(ROW(Selection!$Z$65:$Z$82))+1, ""), ROWS($2:2)+2)), ""), "")</f>
        <v/>
      </c>
      <c r="F3" s="48" t="str">
        <f>_xlfn.TEXTJOIN(",", TRUE, A3:E3)</f>
        <v/>
      </c>
      <c r="G3" s="48" t="str" cm="1">
        <f t="array" ref="G3">IFERROR(TRANSPOSE(_xlfn._xlws.FILTER(_xlfn.TEXTSPLIT(_xlfn.TEXTJOIN(",", TRUE, F3:F35), ","), _xlfn.TEXTSPLIT(_xlfn.TEXTJOIN(",", TRUE, F3:F35), ",")&lt;&gt;""))," ")</f>
        <v xml:space="preserve"> </v>
      </c>
      <c r="K3" s="91" t="str">
        <f>IFERROR(TRIM(MID(Selection!K12, FIND("and", Selection!K12) + 4, LEN(Selection!K12))), "")</f>
        <v/>
      </c>
      <c r="L3" s="47"/>
      <c r="M3" s="48" t="str" cm="1">
        <f t="array" ref="M3">IFERROR(INDEX($K$2:$K$100, MATCH(0, IF(ISBLANK($K$2:$K$100), 1, COUNTIF($M$1:M2, $K$2:$K$100)), 0)), "")</f>
        <v/>
      </c>
    </row>
    <row r="4" spans="1:13" x14ac:dyDescent="0.3">
      <c r="A4" s="90" t="str" cm="1">
        <f t="array" ref="A4">IF($A$2, IFERROR(INDEX(Selection!$Z$11:$Z$15, SMALL(IF(Selection!$Z$11:$Z$15&lt;&gt;"", ROW(Selection!$Z$11:$Z$15)-MIN(ROW(Selection!$Z$11:$Z$15))+1, ""), ROWS($2:3)+2)), ""), "")</f>
        <v/>
      </c>
      <c r="B4" s="44" t="str" cm="1">
        <f t="array" ref="B4">IF($B$2, IFERROR(INDEX(Selection!$Z$21:$Z$42, SMALL(IF(Selection!$Z$21:$Z$42&lt;&gt;"", ROW(Selection!$Z$21:$Z$42)-MIN(ROW(Selection!$Z$21:$Z$42))+1, ""), ROWS($2:3)+2)), ""), "")</f>
        <v/>
      </c>
      <c r="C4" s="67" t="str" cm="1">
        <f t="array" ref="C4">IF($C$2, IFERROR(INDEX(Selection!$Z$44:$Z$50, SMALL(IF(Selection!$Z$44:$Z$50&lt;&gt;"", ROW(Selection!$Z$44:$Z$50)-MIN(ROW(Selection!$Z$44:$Z$50))+1, ""), ROWS($2:3)+2)), ""), "")</f>
        <v/>
      </c>
      <c r="D4" s="44" t="str" cm="1">
        <f t="array" ref="D4">IF(D$2, IFERROR(INDEX(Selection!$Z$56:$Z$63, SMALL(IF(Selection!$Z$56:$Z$63&lt;&gt;"", ROW(Selection!$Z$56:$Z$63)-MIN(ROW(Selection!$Z$56:$Z$63))+1, ""), ROWS($2:3)+2)), ""), "")</f>
        <v/>
      </c>
      <c r="E4" s="46" t="str" cm="1">
        <f t="array" ref="E4">IF($E$2, IFERROR(INDEX(Selection!$Z$65:$Z$82, SMALL(IF(Selection!$Z$65:$Z$82&lt;&gt;"", ROW(Selection!$Z$65:$Z$82)-MIN(ROW(Selection!$Z$65:$Z$82))+1, ""), ROWS($2:3)+2)), ""), "")</f>
        <v/>
      </c>
      <c r="F4" s="46" t="str">
        <f t="shared" ref="F4:F35" si="0">_xlfn.TEXTJOIN(",", TRUE, A4:E4)</f>
        <v/>
      </c>
      <c r="G4" s="46"/>
      <c r="K4" s="90" t="str">
        <f>IFERROR(TRIM(MID(Selection!K13, FIND("and", Selection!K13) + 4, LEN(Selection!K13))), "")</f>
        <v/>
      </c>
      <c r="L4" s="44" t="str" cm="1">
        <f t="array" ref="L4">IFERROR(INDEX($K$2:$K$85, MATCH(0, IF(ISBLANK($K$2:$K$85), 1, COUNTIF($M$1:M3, $K$2:$K$85)), 0)), "")</f>
        <v/>
      </c>
      <c r="M4" s="46" t="str" cm="1">
        <f t="array" ref="M4">IFERROR(INDEX($K$2:$K$100, MATCH(0, IF(ISBLANK($K$2:$K$100), 1, COUNTIF($M$1:M3, $K$2:$K$100)), 0)), "")</f>
        <v/>
      </c>
    </row>
    <row r="5" spans="1:13" x14ac:dyDescent="0.3">
      <c r="A5" s="91" t="str" cm="1">
        <f t="array" ref="A5">IF($A$2, IFERROR(INDEX(Selection!$Z$11:$Z$15, SMALL(IF(Selection!$Z$11:$Z$15&lt;&gt;"", ROW(Selection!$Z$11:$Z$15)-MIN(ROW(Selection!$Z$11:$Z$15))+1, ""), ROWS($2:4)+2)), ""), "")</f>
        <v/>
      </c>
      <c r="B5" s="47" t="str" cm="1">
        <f t="array" ref="B5">IF($B$2, IFERROR(INDEX(Selection!$Z$21:$Z$42, SMALL(IF(Selection!$Z$21:$Z$42&lt;&gt;"", ROW(Selection!$Z$21:$Z$42)-MIN(ROW(Selection!$Z$21:$Z$42))+1, ""), ROWS($2:4)+2)), ""), "")</f>
        <v/>
      </c>
      <c r="C5" s="66" t="str" cm="1">
        <f t="array" ref="C5">IF($C$2, IFERROR(INDEX(Selection!$Z$44:$Z$50, SMALL(IF(Selection!$Z$44:$Z$50&lt;&gt;"", ROW(Selection!$Z$44:$Z$50)-MIN(ROW(Selection!$Z$44:$Z$50))+1, ""), ROWS($2:4)+2)), ""), "")</f>
        <v/>
      </c>
      <c r="D5" s="47" t="str" cm="1">
        <f t="array" ref="D5">IF(D$2, IFERROR(INDEX(Selection!$Z$56:$Z$63, SMALL(IF(Selection!$Z$56:$Z$63&lt;&gt;"", ROW(Selection!$Z$56:$Z$63)-MIN(ROW(Selection!$Z$56:$Z$63))+1, ""), ROWS($2:4)+2)), ""), "")</f>
        <v/>
      </c>
      <c r="E5" s="48" t="str" cm="1">
        <f t="array" ref="E5">IF($E$2, IFERROR(INDEX(Selection!$Z$65:$Z$82, SMALL(IF(Selection!$Z$65:$Z$82&lt;&gt;"", ROW(Selection!$Z$65:$Z$82)-MIN(ROW(Selection!$Z$65:$Z$82))+1, ""), ROWS($2:4)+2)), ""), "")</f>
        <v/>
      </c>
      <c r="F5" s="48" t="str">
        <f t="shared" si="0"/>
        <v/>
      </c>
      <c r="G5" s="48"/>
      <c r="K5" s="91" t="str">
        <f>IFERROR(TRIM(MID(Selection!K14, FIND("and", Selection!K14) + 4, LEN(Selection!K14))), "")</f>
        <v/>
      </c>
      <c r="L5" s="47" t="str" cm="1">
        <f t="array" ref="L5">IFERROR(INDEX($K$2:$K$85, MATCH(0, IF(ISBLANK($K$2:$K$85), 1, COUNTIF($M$1:M4, $K$2:$K$85)), 0)), "")</f>
        <v/>
      </c>
      <c r="M5" s="48" t="str" cm="1">
        <f t="array" ref="M5">IFERROR(INDEX($K$2:$K$100, MATCH(0, IF(ISBLANK($K$2:$K$100), 1, COUNTIF($M$1:M4, $K$2:$K$100)), 0)), "")</f>
        <v/>
      </c>
    </row>
    <row r="6" spans="1:13" x14ac:dyDescent="0.3">
      <c r="A6" s="90" t="str" cm="1">
        <f t="array" ref="A6">IF($A$2, IFERROR(INDEX(Selection!$Z$11:$Z$15, SMALL(IF(Selection!$Z$11:$Z$15&lt;&gt;"", ROW(Selection!$Z$11:$Z$15)-MIN(ROW(Selection!$Z$11:$Z$15))+1, ""), ROWS($2:5)+2)), ""), "")</f>
        <v/>
      </c>
      <c r="B6" s="44" t="str" cm="1">
        <f t="array" ref="B6">IF($B$2, IFERROR(INDEX(Selection!$Z$21:$Z$42, SMALL(IF(Selection!$Z$21:$Z$42&lt;&gt;"", ROW(Selection!$Z$21:$Z$42)-MIN(ROW(Selection!$Z$21:$Z$42))+1, ""), ROWS($2:5)+2)), ""), "")</f>
        <v/>
      </c>
      <c r="C6" s="67" t="str" cm="1">
        <f t="array" ref="C6">IF($C$2, IFERROR(INDEX(Selection!$Z$44:$Z$50, SMALL(IF(Selection!$Z$44:$Z$50&lt;&gt;"", ROW(Selection!$Z$44:$Z$50)-MIN(ROW(Selection!$Z$44:$Z$50))+1, ""), ROWS($2:5)+2)), ""), "")</f>
        <v/>
      </c>
      <c r="D6" s="44" t="str" cm="1">
        <f t="array" ref="D6">IF(D$2, IFERROR(INDEX(Selection!$Z$56:$Z$63, SMALL(IF(Selection!$Z$56:$Z$63&lt;&gt;"", ROW(Selection!$Z$56:$Z$63)-MIN(ROW(Selection!$Z$56:$Z$63))+1, ""), ROWS($2:5)+2)), ""), "")</f>
        <v/>
      </c>
      <c r="E6" s="46" t="str" cm="1">
        <f t="array" ref="E6">IF($E$2, IFERROR(INDEX(Selection!$Z$65:$Z$82, SMALL(IF(Selection!$Z$65:$Z$82&lt;&gt;"", ROW(Selection!$Z$65:$Z$82)-MIN(ROW(Selection!$Z$65:$Z$82))+1, ""), ROWS($2:5)+2)), ""), "")</f>
        <v/>
      </c>
      <c r="F6" s="46" t="str">
        <f t="shared" si="0"/>
        <v/>
      </c>
      <c r="G6" s="46"/>
      <c r="K6" s="90" t="str">
        <f>IFERROR(TRIM(MID(Selection!K15, FIND("and", Selection!K15) + 4, LEN(Selection!K15))), "")</f>
        <v/>
      </c>
      <c r="L6" s="44" t="str" cm="1">
        <f t="array" ref="L6">IFERROR(INDEX($K$2:$K$85, MATCH(0, IF(ISBLANK($K$2:$K$85), 1, COUNTIF($M$1:M5, $K$2:$K$85)), 0)), "")</f>
        <v/>
      </c>
      <c r="M6" s="46" t="str" cm="1">
        <f t="array" ref="M6">IFERROR(INDEX($K$2:$K$100, MATCH(0, IF(ISBLANK($K$2:$K$100), 1, COUNTIF($M$1:M5, $K$2:$K$100)), 0)), "")</f>
        <v/>
      </c>
    </row>
    <row r="7" spans="1:13" x14ac:dyDescent="0.3">
      <c r="A7" s="91" t="str" cm="1">
        <f t="array" ref="A7">IF($A$2, IFERROR(INDEX(Selection!$Z$11:$Z$15, SMALL(IF(Selection!$Z$11:$Z$15&lt;&gt;"", ROW(Selection!$Z$11:$Z$15)-MIN(ROW(Selection!$Z$11:$Z$15))+1, ""), ROWS($2:6)+2)), ""), "")</f>
        <v/>
      </c>
      <c r="B7" s="47" t="str" cm="1">
        <f t="array" ref="B7">IF($B$2, IFERROR(INDEX(Selection!$Z$21:$Z$42, SMALL(IF(Selection!$Z$21:$Z$42&lt;&gt;"", ROW(Selection!$Z$21:$Z$42)-MIN(ROW(Selection!$Z$21:$Z$42))+1, ""), ROWS($2:6)+2)), ""), "")</f>
        <v/>
      </c>
      <c r="C7" s="66" t="str" cm="1">
        <f t="array" ref="C7">IF($C$2, IFERROR(INDEX(Selection!$Z$44:$Z$50, SMALL(IF(Selection!$Z$44:$Z$50&lt;&gt;"", ROW(Selection!$Z$44:$Z$50)-MIN(ROW(Selection!$Z$44:$Z$50))+1, ""), ROWS($2:6)+2)), ""), "")</f>
        <v/>
      </c>
      <c r="D7" s="47" t="str" cm="1">
        <f t="array" ref="D7">IF(D$2, IFERROR(INDEX(Selection!$Z$56:$Z$63, SMALL(IF(Selection!$Z$56:$Z$63&lt;&gt;"", ROW(Selection!$Z$56:$Z$63)-MIN(ROW(Selection!$Z$56:$Z$63))+1, ""), ROWS($2:6)+2)), ""), "")</f>
        <v/>
      </c>
      <c r="E7" s="48" t="str" cm="1">
        <f t="array" ref="E7">IF($E$2, IFERROR(INDEX(Selection!$Z$65:$Z$82, SMALL(IF(Selection!$Z$65:$Z$82&lt;&gt;"", ROW(Selection!$Z$65:$Z$82)-MIN(ROW(Selection!$Z$65:$Z$82))+1, ""), ROWS($2:6)+2)), ""), "")</f>
        <v/>
      </c>
      <c r="F7" s="48" t="str">
        <f t="shared" si="0"/>
        <v/>
      </c>
      <c r="G7" s="48"/>
      <c r="K7" s="91" t="str">
        <f>IFERROR(TRIM(MID(Selection!K16, FIND("and", Selection!K16) + 4, LEN(Selection!K16))), "")</f>
        <v/>
      </c>
      <c r="L7" s="47" t="str" cm="1">
        <f t="array" ref="L7">IFERROR(INDEX($K$2:$K$85, MATCH(0, IF(ISBLANK($K$2:$K$85), 1, COUNTIF($M$1:M6, $K$2:$K$85)), 0)), "")</f>
        <v/>
      </c>
      <c r="M7" s="48" t="str" cm="1">
        <f t="array" ref="M7">IFERROR(INDEX($K$2:$K$100, MATCH(0, IF(ISBLANK($K$2:$K$100), 1, COUNTIF($M$1:M6, $K$2:$K$100)), 0)), "")</f>
        <v/>
      </c>
    </row>
    <row r="8" spans="1:13" x14ac:dyDescent="0.3">
      <c r="A8" s="90" t="str" cm="1">
        <f t="array" ref="A8">IF($A$2, IFERROR(INDEX(Selection!$Z$11:$Z$15, SMALL(IF(Selection!$Z$11:$Z$15&lt;&gt;"", ROW(Selection!$Z$11:$Z$15)-MIN(ROW(Selection!$Z$11:$Z$15))+1, ""), ROWS($2:7)+2)), ""), "")</f>
        <v/>
      </c>
      <c r="B8" s="44" t="str" cm="1">
        <f t="array" ref="B8">IF($B$2, IFERROR(INDEX(Selection!$Z$21:$Z$42, SMALL(IF(Selection!$Z$21:$Z$42&lt;&gt;"", ROW(Selection!$Z$21:$Z$42)-MIN(ROW(Selection!$Z$21:$Z$42))+1, ""), ROWS($2:7)+2)), ""), "")</f>
        <v/>
      </c>
      <c r="C8" s="67" t="str" cm="1">
        <f t="array" ref="C8">IF($C$2, IFERROR(INDEX(Selection!$Z$44:$Z$50, SMALL(IF(Selection!$Z$44:$Z$50&lt;&gt;"", ROW(Selection!$Z$44:$Z$50)-MIN(ROW(Selection!$Z$44:$Z$50))+1, ""), ROWS($2:7)+2)), ""), "")</f>
        <v/>
      </c>
      <c r="D8" s="44" t="str" cm="1">
        <f t="array" ref="D8">IF(D$2, IFERROR(INDEX(Selection!$Z$56:$Z$63, SMALL(IF(Selection!$Z$56:$Z$63&lt;&gt;"", ROW(Selection!$Z$56:$Z$63)-MIN(ROW(Selection!$Z$56:$Z$63))+1, ""), ROWS($2:7)+2)), ""), "")</f>
        <v/>
      </c>
      <c r="E8" s="46" t="str" cm="1">
        <f t="array" ref="E8">IF($E$2, IFERROR(INDEX(Selection!$Z$65:$Z$82, SMALL(IF(Selection!$Z$65:$Z$82&lt;&gt;"", ROW(Selection!$Z$65:$Z$82)-MIN(ROW(Selection!$Z$65:$Z$82))+1, ""), ROWS($2:7)+2)), ""), "")</f>
        <v/>
      </c>
      <c r="F8" s="46" t="str">
        <f t="shared" si="0"/>
        <v/>
      </c>
      <c r="G8" s="46"/>
      <c r="K8" s="90" t="str">
        <f>IFERROR(TRIM(MID(Selection!K17, FIND("and", Selection!K17) + 4, LEN(Selection!K17))), "")</f>
        <v/>
      </c>
      <c r="L8" s="44"/>
      <c r="M8" s="46" t="str" cm="1">
        <f t="array" ref="M8">IFERROR(INDEX($K$2:$K$100, MATCH(0, IF(ISBLANK($K$2:$K$100), 1, COUNTIF($M$1:M7, $K$2:$K$100)), 0)), "")</f>
        <v/>
      </c>
    </row>
    <row r="9" spans="1:13" x14ac:dyDescent="0.3">
      <c r="A9" s="91" t="str" cm="1">
        <f t="array" ref="A9">IF($A$2, IFERROR(INDEX(Selection!$Z$11:$Z$15, SMALL(IF(Selection!$Z$11:$Z$15&lt;&gt;"", ROW(Selection!$Z$11:$Z$15)-MIN(ROW(Selection!$Z$11:$Z$15))+1, ""), ROWS($2:8)+2)), ""), "")</f>
        <v/>
      </c>
      <c r="B9" s="47" t="str" cm="1">
        <f t="array" ref="B9">IF($B$2, IFERROR(INDEX(Selection!$Z$21:$Z$42, SMALL(IF(Selection!$Z$21:$Z$42&lt;&gt;"", ROW(Selection!$Z$21:$Z$42)-MIN(ROW(Selection!$Z$21:$Z$42))+1, ""), ROWS($2:8)+2)), ""), "")</f>
        <v/>
      </c>
      <c r="C9" s="66" t="str" cm="1">
        <f t="array" ref="C9">IF($C$2, IFERROR(INDEX(Selection!$Z$44:$Z$50, SMALL(IF(Selection!$Z$44:$Z$50&lt;&gt;"", ROW(Selection!$Z$44:$Z$50)-MIN(ROW(Selection!$Z$44:$Z$50))+1, ""), ROWS($2:8)+2)), ""), "")</f>
        <v/>
      </c>
      <c r="D9" s="47" t="str" cm="1">
        <f t="array" ref="D9">IF(D$2, IFERROR(INDEX(Selection!$Z$56:$Z$63, SMALL(IF(Selection!$Z$56:$Z$63&lt;&gt;"", ROW(Selection!$Z$56:$Z$63)-MIN(ROW(Selection!$Z$56:$Z$63))+1, ""), ROWS($2:8)+2)), ""), "")</f>
        <v/>
      </c>
      <c r="E9" s="48" t="str" cm="1">
        <f t="array" ref="E9">IF($E$2, IFERROR(INDEX(Selection!$Z$65:$Z$82, SMALL(IF(Selection!$Z$65:$Z$82&lt;&gt;"", ROW(Selection!$Z$65:$Z$82)-MIN(ROW(Selection!$Z$65:$Z$82))+1, ""), ROWS($2:8)+2)), ""), "")</f>
        <v/>
      </c>
      <c r="F9" s="48" t="str">
        <f t="shared" si="0"/>
        <v/>
      </c>
      <c r="G9" s="48"/>
      <c r="K9" s="91" t="str">
        <f>IFERROR(TRIM(MID(Selection!K18, FIND("and", Selection!K18) + 4, LEN(Selection!K18))), "")</f>
        <v/>
      </c>
      <c r="L9" s="47"/>
      <c r="M9" s="48" t="str" cm="1">
        <f t="array" ref="M9">IFERROR(INDEX($K$2:$K$100, MATCH(0, IF(ISBLANK($K$2:$K$100), 1, COUNTIF($M$1:M8, $K$2:$K$100)), 0)), "")</f>
        <v/>
      </c>
    </row>
    <row r="10" spans="1:13" x14ac:dyDescent="0.3">
      <c r="A10" s="90" t="str" cm="1">
        <f t="array" ref="A10">IF($A$2, IFERROR(INDEX(Selection!$Z$11:$Z$15, SMALL(IF(Selection!$Z$11:$Z$15&lt;&gt;"", ROW(Selection!$Z$11:$Z$15)-MIN(ROW(Selection!$Z$11:$Z$15))+1, ""), ROWS($2:9)+2)), ""), "")</f>
        <v/>
      </c>
      <c r="B10" s="44" t="str" cm="1">
        <f t="array" ref="B10">IF($B$2, IFERROR(INDEX(Selection!$Z$21:$Z$42, SMALL(IF(Selection!$Z$21:$Z$42&lt;&gt;"", ROW(Selection!$Z$21:$Z$42)-MIN(ROW(Selection!$Z$21:$Z$42))+1, ""), ROWS($2:9)+2)), ""), "")</f>
        <v/>
      </c>
      <c r="C10" s="67" t="str" cm="1">
        <f t="array" ref="C10">IF($C$2, IFERROR(INDEX(Selection!$Z$44:$Z$50, SMALL(IF(Selection!$Z$44:$Z$50&lt;&gt;"", ROW(Selection!$Z$44:$Z$50)-MIN(ROW(Selection!$Z$44:$Z$50))+1, ""), ROWS($2:9)+2)), ""), "")</f>
        <v/>
      </c>
      <c r="D10" s="44" t="str" cm="1">
        <f t="array" ref="D10">IF(D$2, IFERROR(INDEX(Selection!$Z$56:$Z$63, SMALL(IF(Selection!$Z$56:$Z$63&lt;&gt;"", ROW(Selection!$Z$56:$Z$63)-MIN(ROW(Selection!$Z$56:$Z$63))+1, ""), ROWS($2:9)+2)), ""), "")</f>
        <v/>
      </c>
      <c r="E10" s="46" t="str" cm="1">
        <f t="array" ref="E10">IF($E$2, IFERROR(INDEX(Selection!$Z$65:$Z$82, SMALL(IF(Selection!$Z$65:$Z$82&lt;&gt;"", ROW(Selection!$Z$65:$Z$82)-MIN(ROW(Selection!$Z$65:$Z$82))+1, ""), ROWS($2:9)+2)), ""), "")</f>
        <v/>
      </c>
      <c r="F10" s="46" t="str">
        <f t="shared" si="0"/>
        <v/>
      </c>
      <c r="G10" s="46"/>
      <c r="K10" s="90" t="str">
        <f>IFERROR(TRIM(MID(Selection!K19, FIND("and", Selection!K19) + 4, LEN(Selection!K19))), "")</f>
        <v/>
      </c>
      <c r="L10" s="44"/>
      <c r="M10" s="46" t="str" cm="1">
        <f t="array" ref="M10">IFERROR(INDEX($K$2:$K$100, MATCH(0, IF(ISBLANK($K$2:$K$100), 1, COUNTIF($M$1:M9, $K$2:$K$100)), 0)), "")</f>
        <v/>
      </c>
    </row>
    <row r="11" spans="1:13" x14ac:dyDescent="0.3">
      <c r="A11" s="91" t="str" cm="1">
        <f t="array" ref="A11">IF($A$2, IFERROR(INDEX(Selection!$Z$11:$Z$15, SMALL(IF(Selection!$Z$11:$Z$15&lt;&gt;"", ROW(Selection!$Z$11:$Z$15)-MIN(ROW(Selection!$Z$11:$Z$15))+1, ""), ROWS($2:10)+2)), ""), "")</f>
        <v/>
      </c>
      <c r="B11" s="47" t="str" cm="1">
        <f t="array" ref="B11">IF($B$2, IFERROR(INDEX(Selection!$Z$21:$Z$42, SMALL(IF(Selection!$Z$21:$Z$42&lt;&gt;"", ROW(Selection!$Z$21:$Z$42)-MIN(ROW(Selection!$Z$21:$Z$42))+1, ""), ROWS($2:10)+2)), ""), "")</f>
        <v/>
      </c>
      <c r="C11" s="66" t="str" cm="1">
        <f t="array" ref="C11">IF($C$2, IFERROR(INDEX(Selection!$Z$44:$Z$50, SMALL(IF(Selection!$Z$44:$Z$50&lt;&gt;"", ROW(Selection!$Z$44:$Z$50)-MIN(ROW(Selection!$Z$44:$Z$50))+1, ""), ROWS($2:10)+2)), ""), "")</f>
        <v/>
      </c>
      <c r="D11" s="47" t="str" cm="1">
        <f t="array" ref="D11">IF(D$2, IFERROR(INDEX(Selection!$Z$56:$Z$63, SMALL(IF(Selection!$Z$56:$Z$63&lt;&gt;"", ROW(Selection!$Z$56:$Z$63)-MIN(ROW(Selection!$Z$56:$Z$63))+1, ""), ROWS($2:10)+2)), ""), "")</f>
        <v/>
      </c>
      <c r="E11" s="48" t="str" cm="1">
        <f t="array" ref="E11">IF($E$2, IFERROR(INDEX(Selection!$Z$65:$Z$82, SMALL(IF(Selection!$Z$65:$Z$82&lt;&gt;"", ROW(Selection!$Z$65:$Z$82)-MIN(ROW(Selection!$Z$65:$Z$82))+1, ""), ROWS($2:10)+2)), ""), "")</f>
        <v/>
      </c>
      <c r="F11" s="48" t="str">
        <f t="shared" si="0"/>
        <v/>
      </c>
      <c r="G11" s="48"/>
      <c r="K11" s="91" t="str">
        <f>IFERROR(TRIM(MID(Selection!K20, FIND("and", Selection!K20) + 4, LEN(Selection!K20))), "")</f>
        <v/>
      </c>
      <c r="L11" s="47"/>
      <c r="M11" s="48" t="str" cm="1">
        <f t="array" ref="M11">IFERROR(INDEX($K$2:$K$100, MATCH(0, IF(ISBLANK($K$2:$K$100), 1, COUNTIF($M$1:M10, $K$2:$K$100)), 0)), "")</f>
        <v/>
      </c>
    </row>
    <row r="12" spans="1:13" x14ac:dyDescent="0.3">
      <c r="A12" s="90" t="str" cm="1">
        <f t="array" ref="A12">IF($A$2, IFERROR(INDEX(Selection!$Z$11:$Z$15, SMALL(IF(Selection!$Z$11:$Z$15&lt;&gt;"", ROW(Selection!$Z$11:$Z$15)-MIN(ROW(Selection!$Z$11:$Z$15))+1, ""), ROWS($2:11)+2)), ""), "")</f>
        <v/>
      </c>
      <c r="B12" s="44" t="str" cm="1">
        <f t="array" ref="B12">IF($B$2, IFERROR(INDEX(Selection!$Z$21:$Z$42, SMALL(IF(Selection!$Z$21:$Z$42&lt;&gt;"", ROW(Selection!$Z$21:$Z$42)-MIN(ROW(Selection!$Z$21:$Z$42))+1, ""), ROWS($2:11)+2)), ""), "")</f>
        <v/>
      </c>
      <c r="C12" s="67" t="str" cm="1">
        <f t="array" ref="C12">IF($C$2, IFERROR(INDEX(Selection!$Z$44:$Z$50, SMALL(IF(Selection!$Z$44:$Z$50&lt;&gt;"", ROW(Selection!$Z$44:$Z$50)-MIN(ROW(Selection!$Z$44:$Z$50))+1, ""), ROWS($2:11)+2)), ""), "")</f>
        <v/>
      </c>
      <c r="D12" s="44" t="str" cm="1">
        <f t="array" ref="D12">IF(D$2, IFERROR(INDEX(Selection!$Z$56:$Z$63, SMALL(IF(Selection!$Z$56:$Z$63&lt;&gt;"", ROW(Selection!$Z$56:$Z$63)-MIN(ROW(Selection!$Z$56:$Z$63))+1, ""), ROWS($2:11)+2)), ""), "")</f>
        <v/>
      </c>
      <c r="E12" s="46" t="str" cm="1">
        <f t="array" ref="E12">IF($E$2, IFERROR(INDEX(Selection!$Z$65:$Z$82, SMALL(IF(Selection!$Z$65:$Z$82&lt;&gt;"", ROW(Selection!$Z$65:$Z$82)-MIN(ROW(Selection!$Z$65:$Z$82))+1, ""), ROWS($2:11)+2)), ""), "")</f>
        <v/>
      </c>
      <c r="F12" s="46" t="str">
        <f t="shared" si="0"/>
        <v/>
      </c>
      <c r="G12" s="46"/>
      <c r="K12" s="90" t="str">
        <f>IFERROR(TRIM(MID(Selection!K21, FIND("and", Selection!K21) + 4, LEN(Selection!K21))), "")</f>
        <v/>
      </c>
      <c r="L12" s="44"/>
      <c r="M12" s="46" t="str" cm="1">
        <f t="array" ref="M12">IFERROR(INDEX($K$2:$K$100, MATCH(0, IF(ISBLANK($K$2:$K$100), 1, COUNTIF($M$1:M11, $K$2:$K$100)), 0)), "")</f>
        <v/>
      </c>
    </row>
    <row r="13" spans="1:13" x14ac:dyDescent="0.3">
      <c r="A13" s="91" t="str" cm="1">
        <f t="array" ref="A13">IF($A$2, IFERROR(INDEX(Selection!$Z$11:$Z$15, SMALL(IF(Selection!$Z$11:$Z$15&lt;&gt;"", ROW(Selection!$Z$11:$Z$15)-MIN(ROW(Selection!$Z$11:$Z$15))+1, ""), ROWS($2:12)+2)), ""), "")</f>
        <v/>
      </c>
      <c r="B13" s="47" t="str" cm="1">
        <f t="array" ref="B13">IF($B$2, IFERROR(INDEX(Selection!$Z$21:$Z$42, SMALL(IF(Selection!$Z$21:$Z$42&lt;&gt;"", ROW(Selection!$Z$21:$Z$42)-MIN(ROW(Selection!$Z$21:$Z$42))+1, ""), ROWS($2:12)+2)), ""), "")</f>
        <v/>
      </c>
      <c r="C13" s="66" t="str" cm="1">
        <f t="array" ref="C13">IF($C$2, IFERROR(INDEX(Selection!$Z$44:$Z$50, SMALL(IF(Selection!$Z$44:$Z$50&lt;&gt;"", ROW(Selection!$Z$44:$Z$50)-MIN(ROW(Selection!$Z$44:$Z$50))+1, ""), ROWS($2:12)+2)), ""), "")</f>
        <v/>
      </c>
      <c r="D13" s="47" t="str" cm="1">
        <f t="array" ref="D13">IF(D$2, IFERROR(INDEX(Selection!$Z$56:$Z$63, SMALL(IF(Selection!$Z$56:$Z$63&lt;&gt;"", ROW(Selection!$Z$56:$Z$63)-MIN(ROW(Selection!$Z$56:$Z$63))+1, ""), ROWS($2:12)+2)), ""), "")</f>
        <v/>
      </c>
      <c r="E13" s="48" t="str" cm="1">
        <f t="array" ref="E13">IF($E$2, IFERROR(INDEX(Selection!$Z$65:$Z$82, SMALL(IF(Selection!$Z$65:$Z$82&lt;&gt;"", ROW(Selection!$Z$65:$Z$82)-MIN(ROW(Selection!$Z$65:$Z$82))+1, ""), ROWS($2:12)+2)), ""), "")</f>
        <v/>
      </c>
      <c r="F13" s="48" t="str">
        <f t="shared" si="0"/>
        <v/>
      </c>
      <c r="G13" s="48"/>
      <c r="K13" s="91" t="str">
        <f>IFERROR(TRIM(MID(Selection!K22, FIND("and", Selection!K22) + 4, LEN(Selection!K22))), "")</f>
        <v/>
      </c>
      <c r="L13" s="47"/>
      <c r="M13" s="48" t="str" cm="1">
        <f t="array" ref="M13">IFERROR(INDEX($K$2:$K$100, MATCH(0, IF(ISBLANK($K$2:$K$100), 1, COUNTIF($M$1:M12, $K$2:$K$100)), 0)), "")</f>
        <v/>
      </c>
    </row>
    <row r="14" spans="1:13" x14ac:dyDescent="0.3">
      <c r="A14" s="90" t="str" cm="1">
        <f t="array" ref="A14">IF($A$2, IFERROR(INDEX(Selection!$Z$11:$Z$15, SMALL(IF(Selection!$Z$11:$Z$15&lt;&gt;"", ROW(Selection!$Z$11:$Z$15)-MIN(ROW(Selection!$Z$11:$Z$15))+1, ""), ROWS($2:13)+2)), ""), "")</f>
        <v/>
      </c>
      <c r="B14" s="44" t="str" cm="1">
        <f t="array" ref="B14">IF($B$2, IFERROR(INDEX(Selection!$Z$21:$Z$42, SMALL(IF(Selection!$Z$21:$Z$42&lt;&gt;"", ROW(Selection!$Z$21:$Z$42)-MIN(ROW(Selection!$Z$21:$Z$42))+1, ""), ROWS($2:13)+2)), ""), "")</f>
        <v/>
      </c>
      <c r="C14" s="67" t="str" cm="1">
        <f t="array" ref="C14">IF($C$2, IFERROR(INDEX(Selection!$Z$44:$Z$50, SMALL(IF(Selection!$Z$44:$Z$50&lt;&gt;"", ROW(Selection!$Z$44:$Z$50)-MIN(ROW(Selection!$Z$44:$Z$50))+1, ""), ROWS($2:13)+2)), ""), "")</f>
        <v/>
      </c>
      <c r="D14" s="44" t="str" cm="1">
        <f t="array" ref="D14">IF(D$2, IFERROR(INDEX(Selection!$Z$56:$Z$63, SMALL(IF(Selection!$Z$56:$Z$63&lt;&gt;"", ROW(Selection!$Z$56:$Z$63)-MIN(ROW(Selection!$Z$56:$Z$63))+1, ""), ROWS($2:13)+2)), ""), "")</f>
        <v/>
      </c>
      <c r="E14" s="46" t="str" cm="1">
        <f t="array" ref="E14">IF($E$2, IFERROR(INDEX(Selection!$Z$65:$Z$82, SMALL(IF(Selection!$Z$65:$Z$82&lt;&gt;"", ROW(Selection!$Z$65:$Z$82)-MIN(ROW(Selection!$Z$65:$Z$82))+1, ""), ROWS($2:13)+2)), ""), "")</f>
        <v/>
      </c>
      <c r="F14" s="46" t="str">
        <f t="shared" si="0"/>
        <v/>
      </c>
      <c r="G14" s="46"/>
      <c r="K14" s="90" t="str">
        <f>IFERROR(TRIM(MID(Selection!K23, FIND("and", Selection!K23) + 4, LEN(Selection!K23))), "")</f>
        <v/>
      </c>
      <c r="L14" s="44"/>
      <c r="M14" s="46" t="str" cm="1">
        <f t="array" ref="M14">IFERROR(INDEX($K$2:$K$100, MATCH(0, IF(ISBLANK($K$2:$K$100), 1, COUNTIF($M$1:M13, $K$2:$K$100)), 0)), "")</f>
        <v/>
      </c>
    </row>
    <row r="15" spans="1:13" x14ac:dyDescent="0.3">
      <c r="A15" s="91" t="str" cm="1">
        <f t="array" ref="A15">IF($A$2, IFERROR(INDEX(Selection!$Z$11:$Z$15, SMALL(IF(Selection!$Z$11:$Z$15&lt;&gt;"", ROW(Selection!$Z$11:$Z$15)-MIN(ROW(Selection!$Z$11:$Z$15))+1, ""), ROWS($2:14)+2)), ""), "")</f>
        <v/>
      </c>
      <c r="B15" s="47" t="str" cm="1">
        <f t="array" ref="B15">IF($B$2, IFERROR(INDEX(Selection!$Z$21:$Z$42, SMALL(IF(Selection!$Z$21:$Z$42&lt;&gt;"", ROW(Selection!$Z$21:$Z$42)-MIN(ROW(Selection!$Z$21:$Z$42))+1, ""), ROWS($2:14)+2)), ""), "")</f>
        <v/>
      </c>
      <c r="C15" s="66" t="str" cm="1">
        <f t="array" ref="C15">IF($C$2, IFERROR(INDEX(Selection!$Z$44:$Z$50, SMALL(IF(Selection!$Z$44:$Z$50&lt;&gt;"", ROW(Selection!$Z$44:$Z$50)-MIN(ROW(Selection!$Z$44:$Z$50))+1, ""), ROWS($2:14)+2)), ""), "")</f>
        <v/>
      </c>
      <c r="D15" s="47" t="str" cm="1">
        <f t="array" ref="D15">IF(D$2, IFERROR(INDEX(Selection!$Z$56:$Z$63, SMALL(IF(Selection!$Z$56:$Z$63&lt;&gt;"", ROW(Selection!$Z$56:$Z$63)-MIN(ROW(Selection!$Z$56:$Z$63))+1, ""), ROWS($2:14)+2)), ""), "")</f>
        <v/>
      </c>
      <c r="E15" s="48" t="str" cm="1">
        <f t="array" ref="E15">IF($E$2, IFERROR(INDEX(Selection!$Z$65:$Z$82, SMALL(IF(Selection!$Z$65:$Z$82&lt;&gt;"", ROW(Selection!$Z$65:$Z$82)-MIN(ROW(Selection!$Z$65:$Z$82))+1, ""), ROWS($2:14)+2)), ""), "")</f>
        <v/>
      </c>
      <c r="F15" s="48" t="str">
        <f t="shared" si="0"/>
        <v/>
      </c>
      <c r="G15" s="48"/>
      <c r="K15" s="91" t="str">
        <f>IFERROR(TRIM(MID(Selection!K24, FIND("and", Selection!K24) + 4, LEN(Selection!K24))), "")</f>
        <v/>
      </c>
      <c r="L15" s="47"/>
      <c r="M15" s="48" t="str" cm="1">
        <f t="array" ref="M15">IFERROR(INDEX($K$2:$K$100, MATCH(0, IF(ISBLANK($K$2:$K$100), 1, COUNTIF($M$1:M14, $K$2:$K$100)), 0)), "")</f>
        <v/>
      </c>
    </row>
    <row r="16" spans="1:13" x14ac:dyDescent="0.3">
      <c r="A16" s="90" t="str" cm="1">
        <f t="array" ref="A16">IF($A$2, IFERROR(INDEX(Selection!$Z$11:$Z$15, SMALL(IF(Selection!$Z$11:$Z$15&lt;&gt;"", ROW(Selection!$Z$11:$Z$15)-MIN(ROW(Selection!$Z$11:$Z$15))+1, ""), ROWS($2:15)+2)), ""), "")</f>
        <v/>
      </c>
      <c r="B16" s="44" t="str" cm="1">
        <f t="array" ref="B16">IF($B$2, IFERROR(INDEX(Selection!$Z$21:$Z$42, SMALL(IF(Selection!$Z$21:$Z$42&lt;&gt;"", ROW(Selection!$Z$21:$Z$42)-MIN(ROW(Selection!$Z$21:$Z$42))+1, ""), ROWS($2:15)+2)), ""), "")</f>
        <v/>
      </c>
      <c r="C16" s="67" t="str" cm="1">
        <f t="array" ref="C16">IF($C$2, IFERROR(INDEX(Selection!$Z$44:$Z$50, SMALL(IF(Selection!$Z$44:$Z$50&lt;&gt;"", ROW(Selection!$Z$44:$Z$50)-MIN(ROW(Selection!$Z$44:$Z$50))+1, ""), ROWS($2:15)+2)), ""), "")</f>
        <v/>
      </c>
      <c r="D16" s="44" t="str" cm="1">
        <f t="array" ref="D16">IF(D$2, IFERROR(INDEX(Selection!$Z$56:$Z$63, SMALL(IF(Selection!$Z$56:$Z$63&lt;&gt;"", ROW(Selection!$Z$56:$Z$63)-MIN(ROW(Selection!$Z$56:$Z$63))+1, ""), ROWS($2:15)+2)), ""), "")</f>
        <v/>
      </c>
      <c r="E16" s="46" t="str" cm="1">
        <f t="array" ref="E16">IF($E$2, IFERROR(INDEX(Selection!$Z$65:$Z$82, SMALL(IF(Selection!$Z$65:$Z$82&lt;&gt;"", ROW(Selection!$Z$65:$Z$82)-MIN(ROW(Selection!$Z$65:$Z$82))+1, ""), ROWS($2:15)+2)), ""), "")</f>
        <v/>
      </c>
      <c r="F16" s="46" t="str">
        <f t="shared" si="0"/>
        <v/>
      </c>
      <c r="G16" s="46"/>
      <c r="K16" s="90" t="str">
        <f>IFERROR(TRIM(MID(Selection!K25, FIND("and", Selection!K25) + 4, LEN(Selection!K25))), "")</f>
        <v/>
      </c>
      <c r="L16" s="44"/>
      <c r="M16" s="46" t="str" cm="1">
        <f t="array" ref="M16">IFERROR(INDEX($K$2:$K$100, MATCH(0, IF(ISBLANK($K$2:$K$100), 1, COUNTIF($M$1:M15, $K$2:$K$100)), 0)), "")</f>
        <v/>
      </c>
    </row>
    <row r="17" spans="1:13" x14ac:dyDescent="0.3">
      <c r="A17" s="91" t="str" cm="1">
        <f t="array" ref="A17">IF($A$2, IFERROR(INDEX(Selection!$Z$11:$Z$15, SMALL(IF(Selection!$Z$11:$Z$15&lt;&gt;"", ROW(Selection!$Z$11:$Z$15)-MIN(ROW(Selection!$Z$11:$Z$15))+1, ""), ROWS($2:16)+2)), ""), "")</f>
        <v/>
      </c>
      <c r="B17" s="47" t="str" cm="1">
        <f t="array" ref="B17">IF($B$2, IFERROR(INDEX(Selection!$Z$21:$Z$42, SMALL(IF(Selection!$Z$21:$Z$42&lt;&gt;"", ROW(Selection!$Z$21:$Z$42)-MIN(ROW(Selection!$Z$21:$Z$42))+1, ""), ROWS($2:16)+2)), ""), "")</f>
        <v/>
      </c>
      <c r="C17" s="66" t="str" cm="1">
        <f t="array" ref="C17">IF($C$2, IFERROR(INDEX(Selection!$Z$44:$Z$50, SMALL(IF(Selection!$Z$44:$Z$50&lt;&gt;"", ROW(Selection!$Z$44:$Z$50)-MIN(ROW(Selection!$Z$44:$Z$50))+1, ""), ROWS($2:16)+2)), ""), "")</f>
        <v/>
      </c>
      <c r="D17" s="47" t="str" cm="1">
        <f t="array" ref="D17">IF(D$2, IFERROR(INDEX(Selection!$Z$56:$Z$63, SMALL(IF(Selection!$Z$56:$Z$63&lt;&gt;"", ROW(Selection!$Z$56:$Z$63)-MIN(ROW(Selection!$Z$56:$Z$63))+1, ""), ROWS($2:16)+2)), ""), "")</f>
        <v/>
      </c>
      <c r="E17" s="48" t="str" cm="1">
        <f t="array" ref="E17">IF($E$2, IFERROR(INDEX(Selection!$Z$65:$Z$82, SMALL(IF(Selection!$Z$65:$Z$82&lt;&gt;"", ROW(Selection!$Z$65:$Z$82)-MIN(ROW(Selection!$Z$65:$Z$82))+1, ""), ROWS($2:16)+2)), ""), "")</f>
        <v/>
      </c>
      <c r="F17" s="48" t="str">
        <f t="shared" si="0"/>
        <v/>
      </c>
      <c r="G17" s="48"/>
      <c r="K17" s="91" t="str">
        <f>IFERROR(TRIM(MID(Selection!K26, FIND("and", Selection!K26) + 4, LEN(Selection!K26))), "")</f>
        <v/>
      </c>
      <c r="L17" s="47"/>
      <c r="M17" s="48" t="str" cm="1">
        <f t="array" ref="M17">IFERROR(INDEX($K$2:$K$100, MATCH(0, IF(ISBLANK($K$2:$K$100), 1, COUNTIF($M$1:M16, $K$2:$K$100)), 0)), "")</f>
        <v/>
      </c>
    </row>
    <row r="18" spans="1:13" x14ac:dyDescent="0.3">
      <c r="A18" s="90" t="str" cm="1">
        <f t="array" ref="A18">IF($A$2, IFERROR(INDEX(Selection!$Z$11:$Z$15, SMALL(IF(Selection!$Z$11:$Z$15&lt;&gt;"", ROW(Selection!$Z$11:$Z$15)-MIN(ROW(Selection!$Z$11:$Z$15))+1, ""), ROWS($2:17)+2)), ""), "")</f>
        <v/>
      </c>
      <c r="B18" s="44" t="str" cm="1">
        <f t="array" ref="B18">IF($B$2, IFERROR(INDEX(Selection!$Z$21:$Z$42, SMALL(IF(Selection!$Z$21:$Z$42&lt;&gt;"", ROW(Selection!$Z$21:$Z$42)-MIN(ROW(Selection!$Z$21:$Z$42))+1, ""), ROWS($2:17)+2)), ""), "")</f>
        <v/>
      </c>
      <c r="C18" s="67" t="str" cm="1">
        <f t="array" ref="C18">IF($C$2, IFERROR(INDEX(Selection!$Z$44:$Z$50, SMALL(IF(Selection!$Z$44:$Z$50&lt;&gt;"", ROW(Selection!$Z$44:$Z$50)-MIN(ROW(Selection!$Z$44:$Z$50))+1, ""), ROWS($2:17)+2)), ""), "")</f>
        <v/>
      </c>
      <c r="D18" s="44" t="str" cm="1">
        <f t="array" ref="D18">IF(D$2, IFERROR(INDEX(Selection!$Z$56:$Z$63, SMALL(IF(Selection!$Z$56:$Z$63&lt;&gt;"", ROW(Selection!$Z$56:$Z$63)-MIN(ROW(Selection!$Z$56:$Z$63))+1, ""), ROWS($2:17)+2)), ""), "")</f>
        <v/>
      </c>
      <c r="E18" s="46" t="str" cm="1">
        <f t="array" ref="E18">IF($E$2, IFERROR(INDEX(Selection!$Z$65:$Z$82, SMALL(IF(Selection!$Z$65:$Z$82&lt;&gt;"", ROW(Selection!$Z$65:$Z$82)-MIN(ROW(Selection!$Z$65:$Z$82))+1, ""), ROWS($2:17)+2)), ""), "")</f>
        <v/>
      </c>
      <c r="F18" s="46" t="str">
        <f t="shared" si="0"/>
        <v/>
      </c>
      <c r="G18" s="46"/>
      <c r="K18" s="90" t="str">
        <f>IFERROR(TRIM(MID(Selection!K27, FIND("and", Selection!K27) + 4, LEN(Selection!K27))), "")</f>
        <v/>
      </c>
      <c r="L18" s="44"/>
      <c r="M18" s="46" t="str" cm="1">
        <f t="array" ref="M18">IFERROR(INDEX($K$2:$K$100, MATCH(0, IF(ISBLANK($K$2:$K$100), 1, COUNTIF($M$1:M17, $K$2:$K$100)), 0)), "")</f>
        <v/>
      </c>
    </row>
    <row r="19" spans="1:13" x14ac:dyDescent="0.3">
      <c r="A19" s="91" t="str" cm="1">
        <f t="array" ref="A19">IF($A$2, IFERROR(INDEX(Selection!$Z$11:$Z$15, SMALL(IF(Selection!$Z$11:$Z$15&lt;&gt;"", ROW(Selection!$Z$11:$Z$15)-MIN(ROW(Selection!$Z$11:$Z$15))+1, ""), ROWS($2:18)+2)), ""), "")</f>
        <v/>
      </c>
      <c r="B19" s="47" t="str" cm="1">
        <f t="array" ref="B19">IF($B$2, IFERROR(INDEX(Selection!$Z$21:$Z$42, SMALL(IF(Selection!$Z$21:$Z$42&lt;&gt;"", ROW(Selection!$Z$21:$Z$42)-MIN(ROW(Selection!$Z$21:$Z$42))+1, ""), ROWS($2:18)+2)), ""), "")</f>
        <v/>
      </c>
      <c r="C19" s="66" t="str" cm="1">
        <f t="array" ref="C19">IF($C$2, IFERROR(INDEX(Selection!$Z$44:$Z$50, SMALL(IF(Selection!$Z$44:$Z$50&lt;&gt;"", ROW(Selection!$Z$44:$Z$50)-MIN(ROW(Selection!$Z$44:$Z$50))+1, ""), ROWS($2:18)+2)), ""), "")</f>
        <v/>
      </c>
      <c r="D19" s="47" t="str" cm="1">
        <f t="array" ref="D19">IF(D$2, IFERROR(INDEX(Selection!$Z$56:$Z$63, SMALL(IF(Selection!$Z$56:$Z$63&lt;&gt;"", ROW(Selection!$Z$56:$Z$63)-MIN(ROW(Selection!$Z$56:$Z$63))+1, ""), ROWS($2:18)+2)), ""), "")</f>
        <v/>
      </c>
      <c r="E19" s="48" t="str" cm="1">
        <f t="array" ref="E19">IF($E$2, IFERROR(INDEX(Selection!$Z$65:$Z$82, SMALL(IF(Selection!$Z$65:$Z$82&lt;&gt;"", ROW(Selection!$Z$65:$Z$82)-MIN(ROW(Selection!$Z$65:$Z$82))+1, ""), ROWS($2:18)+2)), ""), "")</f>
        <v/>
      </c>
      <c r="F19" s="48" t="str">
        <f t="shared" si="0"/>
        <v/>
      </c>
      <c r="G19" s="48"/>
      <c r="K19" s="91" t="str">
        <f>IFERROR(TRIM(MID(Selection!K28, FIND("and", Selection!K28) + 4, LEN(Selection!K28))), "")</f>
        <v/>
      </c>
      <c r="L19" s="47"/>
      <c r="M19" s="48" t="str" cm="1">
        <f t="array" ref="M19">IFERROR(INDEX($K$2:$K$100, MATCH(0, IF(ISBLANK($K$2:$K$100), 1, COUNTIF($M$1:M18, $K$2:$K$100)), 0)), "")</f>
        <v/>
      </c>
    </row>
    <row r="20" spans="1:13" x14ac:dyDescent="0.3">
      <c r="A20" s="90" t="str" cm="1">
        <f t="array" ref="A20">IF($A$2, IFERROR(INDEX(Selection!$Z$11:$Z$15, SMALL(IF(Selection!$Z$11:$Z$15&lt;&gt;"", ROW(Selection!$Z$11:$Z$15)-MIN(ROW(Selection!$Z$11:$Z$15))+1, ""), ROWS($2:19)+2)), ""), "")</f>
        <v/>
      </c>
      <c r="B20" s="44" t="str" cm="1">
        <f t="array" ref="B20">IF($B$2, IFERROR(INDEX(Selection!$Z$21:$Z$42, SMALL(IF(Selection!$Z$21:$Z$42&lt;&gt;"", ROW(Selection!$Z$21:$Z$42)-MIN(ROW(Selection!$Z$21:$Z$42))+1, ""), ROWS($2:19)+2)), ""), "")</f>
        <v/>
      </c>
      <c r="C20" s="67" t="str" cm="1">
        <f t="array" ref="C20">IF($C$2, IFERROR(INDEX(Selection!$Z$44:$Z$50, SMALL(IF(Selection!$Z$44:$Z$50&lt;&gt;"", ROW(Selection!$Z$44:$Z$50)-MIN(ROW(Selection!$Z$44:$Z$50))+1, ""), ROWS($2:19)+2)), ""), "")</f>
        <v/>
      </c>
      <c r="D20" s="44" t="str" cm="1">
        <f t="array" ref="D20">IF(D$2, IFERROR(INDEX(Selection!$Z$56:$Z$63, SMALL(IF(Selection!$Z$56:$Z$63&lt;&gt;"", ROW(Selection!$Z$56:$Z$63)-MIN(ROW(Selection!$Z$56:$Z$63))+1, ""), ROWS($2:19)+2)), ""), "")</f>
        <v/>
      </c>
      <c r="E20" s="46" t="str" cm="1">
        <f t="array" ref="E20">IF($E$2, IFERROR(INDEX(Selection!$Z$65:$Z$82, SMALL(IF(Selection!$Z$65:$Z$82&lt;&gt;"", ROW(Selection!$Z$65:$Z$82)-MIN(ROW(Selection!$Z$65:$Z$82))+1, ""), ROWS($2:19)+2)), ""), "")</f>
        <v/>
      </c>
      <c r="F20" s="46" t="str">
        <f t="shared" si="0"/>
        <v/>
      </c>
      <c r="G20" s="46"/>
      <c r="K20" s="90" t="str">
        <f>IFERROR(TRIM(MID(Selection!K29, FIND("and", Selection!K29) + 4, LEN(Selection!K29))), "")</f>
        <v/>
      </c>
      <c r="L20" s="44"/>
      <c r="M20" s="46" t="str" cm="1">
        <f t="array" ref="M20">IFERROR(INDEX($K$2:$K$100, MATCH(0, IF(ISBLANK($K$2:$K$100), 1, COUNTIF($M$1:M19, $K$2:$K$100)), 0)), "")</f>
        <v/>
      </c>
    </row>
    <row r="21" spans="1:13" x14ac:dyDescent="0.3">
      <c r="A21" s="91" t="str" cm="1">
        <f t="array" ref="A21">IF($A$2, IFERROR(INDEX(Selection!$Z$11:$Z$15, SMALL(IF(Selection!$Z$11:$Z$15&lt;&gt;"", ROW(Selection!$Z$11:$Z$15)-MIN(ROW(Selection!$Z$11:$Z$15))+1, ""), ROWS($2:20)+2)), ""), "")</f>
        <v/>
      </c>
      <c r="B21" s="47" t="str" cm="1">
        <f t="array" ref="B21">IF($B$2, IFERROR(INDEX(Selection!$Z$21:$Z$42, SMALL(IF(Selection!$Z$21:$Z$42&lt;&gt;"", ROW(Selection!$Z$21:$Z$42)-MIN(ROW(Selection!$Z$21:$Z$42))+1, ""), ROWS($2:20)+2)), ""), "")</f>
        <v/>
      </c>
      <c r="C21" s="66" t="str" cm="1">
        <f t="array" ref="C21">IF($C$2, IFERROR(INDEX(Selection!$Z$44:$Z$50, SMALL(IF(Selection!$Z$44:$Z$50&lt;&gt;"", ROW(Selection!$Z$44:$Z$50)-MIN(ROW(Selection!$Z$44:$Z$50))+1, ""), ROWS($2:20)+2)), ""), "")</f>
        <v/>
      </c>
      <c r="D21" s="47" t="str" cm="1">
        <f t="array" ref="D21">IF(D$2, IFERROR(INDEX(Selection!$Z$56:$Z$63, SMALL(IF(Selection!$Z$56:$Z$63&lt;&gt;"", ROW(Selection!$Z$56:$Z$63)-MIN(ROW(Selection!$Z$56:$Z$63))+1, ""), ROWS($2:20)+2)), ""), "")</f>
        <v/>
      </c>
      <c r="E21" s="48" t="str" cm="1">
        <f t="array" ref="E21">IF($E$2, IFERROR(INDEX(Selection!$Z$65:$Z$82, SMALL(IF(Selection!$Z$65:$Z$82&lt;&gt;"", ROW(Selection!$Z$65:$Z$82)-MIN(ROW(Selection!$Z$65:$Z$82))+1, ""), ROWS($2:20)+2)), ""), "")</f>
        <v/>
      </c>
      <c r="F21" s="48" t="str">
        <f t="shared" si="0"/>
        <v/>
      </c>
      <c r="G21" s="48"/>
      <c r="K21" s="91" t="str">
        <f>IFERROR(TRIM(MID(Selection!K30, FIND("and", Selection!K30) + 4, LEN(Selection!K30))), "")</f>
        <v/>
      </c>
      <c r="L21" s="47"/>
      <c r="M21" s="48" t="str" cm="1">
        <f t="array" ref="M21">IFERROR(INDEX($K$2:$K$100, MATCH(0, IF(ISBLANK($K$2:$K$100), 1, COUNTIF($M$1:M20, $K$2:$K$100)), 0)), "")</f>
        <v/>
      </c>
    </row>
    <row r="22" spans="1:13" x14ac:dyDescent="0.3">
      <c r="A22" s="90" t="str" cm="1">
        <f t="array" ref="A22">IF($A$2, IFERROR(INDEX(Selection!$Z$11:$Z$15, SMALL(IF(Selection!$Z$11:$Z$15&lt;&gt;"", ROW(Selection!$Z$11:$Z$15)-MIN(ROW(Selection!$Z$11:$Z$15))+1, ""), ROWS($2:21)+2)), ""), "")</f>
        <v/>
      </c>
      <c r="B22" s="44" t="str" cm="1">
        <f t="array" ref="B22">IF($B$2, IFERROR(INDEX(Selection!$Z$21:$Z$42, SMALL(IF(Selection!$Z$21:$Z$42&lt;&gt;"", ROW(Selection!$Z$21:$Z$42)-MIN(ROW(Selection!$Z$21:$Z$42))+1, ""), ROWS($2:21)+2)), ""), "")</f>
        <v/>
      </c>
      <c r="C22" s="67" t="str" cm="1">
        <f t="array" ref="C22">IF($C$2, IFERROR(INDEX(Selection!$Z$44:$Z$50, SMALL(IF(Selection!$Z$44:$Z$50&lt;&gt;"", ROW(Selection!$Z$44:$Z$50)-MIN(ROW(Selection!$Z$44:$Z$50))+1, ""), ROWS($2:21)+2)), ""), "")</f>
        <v/>
      </c>
      <c r="D22" s="44" t="str" cm="1">
        <f t="array" ref="D22">IF(D$2, IFERROR(INDEX(Selection!$Z$56:$Z$63, SMALL(IF(Selection!$Z$56:$Z$63&lt;&gt;"", ROW(Selection!$Z$56:$Z$63)-MIN(ROW(Selection!$Z$56:$Z$63))+1, ""), ROWS($2:21)+2)), ""), "")</f>
        <v/>
      </c>
      <c r="E22" s="46" t="str" cm="1">
        <f t="array" ref="E22">IF($E$2, IFERROR(INDEX(Selection!$Z$65:$Z$82, SMALL(IF(Selection!$Z$65:$Z$82&lt;&gt;"", ROW(Selection!$Z$65:$Z$82)-MIN(ROW(Selection!$Z$65:$Z$82))+1, ""), ROWS($2:21)+2)), ""), "")</f>
        <v/>
      </c>
      <c r="F22" s="46" t="str">
        <f t="shared" si="0"/>
        <v/>
      </c>
      <c r="G22" s="46"/>
      <c r="K22" s="90" t="str">
        <f>IFERROR(TRIM(MID(Selection!K31, FIND("and", Selection!K31) + 4, LEN(Selection!K31))), "")</f>
        <v/>
      </c>
      <c r="L22" s="44"/>
      <c r="M22" s="46" t="str" cm="1">
        <f t="array" ref="M22">IFERROR(INDEX($K$2:$K$100, MATCH(0, IF(ISBLANK($K$2:$K$100), 1, COUNTIF($M$1:M21, $K$2:$K$100)), 0)), "")</f>
        <v/>
      </c>
    </row>
    <row r="23" spans="1:13" x14ac:dyDescent="0.3">
      <c r="A23" s="91" t="str" cm="1">
        <f t="array" ref="A23">IF($A$2, IFERROR(INDEX(Selection!$Z$11:$Z$15, SMALL(IF(Selection!$Z$11:$Z$15&lt;&gt;"", ROW(Selection!$Z$11:$Z$15)-MIN(ROW(Selection!$Z$11:$Z$15))+1, ""), ROWS($2:22)+2)), ""), "")</f>
        <v/>
      </c>
      <c r="B23" s="47" t="str" cm="1">
        <f t="array" ref="B23">IF($B$2, IFERROR(INDEX(Selection!$Z$21:$Z$42, SMALL(IF(Selection!$Z$21:$Z$42&lt;&gt;"", ROW(Selection!$Z$21:$Z$42)-MIN(ROW(Selection!$Z$21:$Z$42))+1, ""), ROWS($2:22)+2)), ""), "")</f>
        <v/>
      </c>
      <c r="C23" s="66" t="str" cm="1">
        <f t="array" ref="C23">IF($C$2, IFERROR(INDEX(Selection!$Z$44:$Z$50, SMALL(IF(Selection!$Z$44:$Z$50&lt;&gt;"", ROW(Selection!$Z$44:$Z$50)-MIN(ROW(Selection!$Z$44:$Z$50))+1, ""), ROWS($2:22)+2)), ""), "")</f>
        <v/>
      </c>
      <c r="D23" s="47" t="str" cm="1">
        <f t="array" ref="D23">IF(D$2, IFERROR(INDEX(Selection!$Z$56:$Z$63, SMALL(IF(Selection!$Z$56:$Z$63&lt;&gt;"", ROW(Selection!$Z$56:$Z$63)-MIN(ROW(Selection!$Z$56:$Z$63))+1, ""), ROWS($2:22)+2)), ""), "")</f>
        <v/>
      </c>
      <c r="E23" s="48" t="str" cm="1">
        <f t="array" ref="E23">IF($E$2, IFERROR(INDEX(Selection!$Z$65:$Z$82, SMALL(IF(Selection!$Z$65:$Z$82&lt;&gt;"", ROW(Selection!$Z$65:$Z$82)-MIN(ROW(Selection!$Z$65:$Z$82))+1, ""), ROWS($2:22)+2)), ""), "")</f>
        <v/>
      </c>
      <c r="F23" s="48" t="str">
        <f t="shared" si="0"/>
        <v/>
      </c>
      <c r="G23" s="48"/>
      <c r="K23" s="91" t="str">
        <f>IFERROR(TRIM(MID(Selection!K32, FIND("and", Selection!K32) + 4, LEN(Selection!K32))), "")</f>
        <v/>
      </c>
      <c r="L23" s="47"/>
      <c r="M23" s="48" t="str" cm="1">
        <f t="array" ref="M23">IFERROR(INDEX($K$2:$K$100, MATCH(0, IF(ISBLANK($K$2:$K$100), 1, COUNTIF($M$1:M22, $K$2:$K$100)), 0)), "")</f>
        <v/>
      </c>
    </row>
    <row r="24" spans="1:13" x14ac:dyDescent="0.3">
      <c r="A24" s="90" t="str" cm="1">
        <f t="array" ref="A24">IF($A$2, IFERROR(INDEX(Selection!$Z$11:$Z$15, SMALL(IF(Selection!$Z$11:$Z$15&lt;&gt;"", ROW(Selection!$Z$11:$Z$15)-MIN(ROW(Selection!$Z$11:$Z$15))+1, ""), ROWS($2:23)+2)), ""), "")</f>
        <v/>
      </c>
      <c r="B24" s="44" t="str" cm="1">
        <f t="array" ref="B24">IF($B$2, IFERROR(INDEX(Selection!$Z$21:$Z$42, SMALL(IF(Selection!$Z$21:$Z$42&lt;&gt;"", ROW(Selection!$Z$21:$Z$42)-MIN(ROW(Selection!$Z$21:$Z$42))+1, ""), ROWS($2:23)+2)), ""), "")</f>
        <v/>
      </c>
      <c r="C24" s="67" t="str" cm="1">
        <f t="array" ref="C24">IF($C$2, IFERROR(INDEX(Selection!$Z$44:$Z$50, SMALL(IF(Selection!$Z$44:$Z$50&lt;&gt;"", ROW(Selection!$Z$44:$Z$50)-MIN(ROW(Selection!$Z$44:$Z$50))+1, ""), ROWS($2:23)+2)), ""), "")</f>
        <v/>
      </c>
      <c r="D24" s="44" t="str" cm="1">
        <f t="array" ref="D24">IF(D$2, IFERROR(INDEX(Selection!$Z$56:$Z$63, SMALL(IF(Selection!$Z$56:$Z$63&lt;&gt;"", ROW(Selection!$Z$56:$Z$63)-MIN(ROW(Selection!$Z$56:$Z$63))+1, ""), ROWS($2:23)+2)), ""), "")</f>
        <v/>
      </c>
      <c r="E24" s="46" t="str" cm="1">
        <f t="array" ref="E24">IF($E$2, IFERROR(INDEX(Selection!$Z$65:$Z$82, SMALL(IF(Selection!$Z$65:$Z$82&lt;&gt;"", ROW(Selection!$Z$65:$Z$82)-MIN(ROW(Selection!$Z$65:$Z$82))+1, ""), ROWS($2:23)+2)), ""), "")</f>
        <v/>
      </c>
      <c r="F24" s="46" t="str">
        <f t="shared" si="0"/>
        <v/>
      </c>
      <c r="G24" s="46"/>
      <c r="K24" s="90" t="str">
        <f>IFERROR(TRIM(MID(Selection!K33, FIND("and", Selection!K33) + 4, LEN(Selection!K33))), "")</f>
        <v/>
      </c>
      <c r="L24" s="44"/>
      <c r="M24" s="46" t="str" cm="1">
        <f t="array" ref="M24">IFERROR(INDEX($K$2:$K$100, MATCH(0, IF(ISBLANK($K$2:$K$100), 1, COUNTIF($M$1:M23, $K$2:$K$100)), 0)), "")</f>
        <v/>
      </c>
    </row>
    <row r="25" spans="1:13" x14ac:dyDescent="0.3">
      <c r="A25" s="91" t="str" cm="1">
        <f t="array" ref="A25">IF($A$2, IFERROR(INDEX(Selection!$Z$11:$Z$15, SMALL(IF(Selection!$Z$11:$Z$15&lt;&gt;"", ROW(Selection!$Z$11:$Z$15)-MIN(ROW(Selection!$Z$11:$Z$15))+1, ""), ROWS($2:24)+2)), ""), "")</f>
        <v/>
      </c>
      <c r="B25" s="47" t="str" cm="1">
        <f t="array" ref="B25">IF($B$2, IFERROR(INDEX(Selection!$Z$21:$Z$42, SMALL(IF(Selection!$Z$21:$Z$42&lt;&gt;"", ROW(Selection!$Z$21:$Z$42)-MIN(ROW(Selection!$Z$21:$Z$42))+1, ""), ROWS($2:24)+2)), ""), "")</f>
        <v/>
      </c>
      <c r="C25" s="66" t="str" cm="1">
        <f t="array" ref="C25">IF($C$2, IFERROR(INDEX(Selection!$Z$44:$Z$50, SMALL(IF(Selection!$Z$44:$Z$50&lt;&gt;"", ROW(Selection!$Z$44:$Z$50)-MIN(ROW(Selection!$Z$44:$Z$50))+1, ""), ROWS($2:24)+2)), ""), "")</f>
        <v/>
      </c>
      <c r="D25" s="47" t="str" cm="1">
        <f t="array" ref="D25">IF(D$2, IFERROR(INDEX(Selection!$Z$56:$Z$63, SMALL(IF(Selection!$Z$56:$Z$63&lt;&gt;"", ROW(Selection!$Z$56:$Z$63)-MIN(ROW(Selection!$Z$56:$Z$63))+1, ""), ROWS($2:24)+2)), ""), "")</f>
        <v/>
      </c>
      <c r="E25" s="48" t="str" cm="1">
        <f t="array" ref="E25">IF($E$2, IFERROR(INDEX(Selection!$Z$65:$Z$82, SMALL(IF(Selection!$Z$65:$Z$82&lt;&gt;"", ROW(Selection!$Z$65:$Z$82)-MIN(ROW(Selection!$Z$65:$Z$82))+1, ""), ROWS($2:24)+2)), ""), "")</f>
        <v/>
      </c>
      <c r="F25" s="48" t="str">
        <f t="shared" si="0"/>
        <v/>
      </c>
      <c r="G25" s="48"/>
      <c r="K25" s="91" t="str">
        <f>IFERROR(TRIM(MID(Selection!K34, FIND("and", Selection!K34) + 4, LEN(Selection!K34))), "")</f>
        <v/>
      </c>
      <c r="L25" s="47"/>
      <c r="M25" s="48" t="str" cm="1">
        <f t="array" ref="M25">IFERROR(INDEX($K$2:$K$100, MATCH(0, IF(ISBLANK($K$2:$K$100), 1, COUNTIF($M$1:M24, $K$2:$K$100)), 0)), "")</f>
        <v/>
      </c>
    </row>
    <row r="26" spans="1:13" x14ac:dyDescent="0.3">
      <c r="A26" s="90" t="str" cm="1">
        <f t="array" ref="A26">IF($A$2, IFERROR(INDEX(Selection!$Z$11:$Z$15, SMALL(IF(Selection!$Z$11:$Z$15&lt;&gt;"", ROW(Selection!$Z$11:$Z$15)-MIN(ROW(Selection!$Z$11:$Z$15))+1, ""), ROWS($2:25)+2)), ""), "")</f>
        <v/>
      </c>
      <c r="B26" s="44" t="str" cm="1">
        <f t="array" ref="B26">IF($B$2, IFERROR(INDEX(Selection!$Z$21:$Z$42, SMALL(IF(Selection!$Z$21:$Z$42&lt;&gt;"", ROW(Selection!$Z$21:$Z$42)-MIN(ROW(Selection!$Z$21:$Z$42))+1, ""), ROWS($2:25)+2)), ""), "")</f>
        <v/>
      </c>
      <c r="C26" s="67" t="str" cm="1">
        <f t="array" ref="C26">IF($C$2, IFERROR(INDEX(Selection!$Z$44:$Z$50, SMALL(IF(Selection!$Z$44:$Z$50&lt;&gt;"", ROW(Selection!$Z$44:$Z$50)-MIN(ROW(Selection!$Z$44:$Z$50))+1, ""), ROWS($2:25)+2)), ""), "")</f>
        <v/>
      </c>
      <c r="D26" s="44" t="str" cm="1">
        <f t="array" ref="D26">IF(D$2, IFERROR(INDEX(Selection!$Z$56:$Z$63, SMALL(IF(Selection!$Z$56:$Z$63&lt;&gt;"", ROW(Selection!$Z$56:$Z$63)-MIN(ROW(Selection!$Z$56:$Z$63))+1, ""), ROWS($2:25)+2)), ""), "")</f>
        <v/>
      </c>
      <c r="E26" s="46" t="str" cm="1">
        <f t="array" ref="E26">IF($E$2, IFERROR(INDEX(Selection!$Z$65:$Z$82, SMALL(IF(Selection!$Z$65:$Z$82&lt;&gt;"", ROW(Selection!$Z$65:$Z$82)-MIN(ROW(Selection!$Z$65:$Z$82))+1, ""), ROWS($2:25)+2)), ""), "")</f>
        <v/>
      </c>
      <c r="F26" s="46" t="str">
        <f t="shared" si="0"/>
        <v/>
      </c>
      <c r="G26" s="46"/>
      <c r="K26" s="90" t="str">
        <f>IFERROR(TRIM(MID(Selection!K35, FIND("and", Selection!K35) + 4, LEN(Selection!K35))), "")</f>
        <v/>
      </c>
      <c r="L26" s="44"/>
      <c r="M26" s="46" t="str" cm="1">
        <f t="array" ref="M26">IFERROR(INDEX($K$2:$K$100, MATCH(0, IF(ISBLANK($K$2:$K$100), 1, COUNTIF($M$1:M25, $K$2:$K$100)), 0)), "")</f>
        <v/>
      </c>
    </row>
    <row r="27" spans="1:13" x14ac:dyDescent="0.3">
      <c r="A27" s="91" t="str" cm="1">
        <f t="array" ref="A27">IF($A$2, IFERROR(INDEX(Selection!$Z$11:$Z$15, SMALL(IF(Selection!$Z$11:$Z$15&lt;&gt;"", ROW(Selection!$Z$11:$Z$15)-MIN(ROW(Selection!$Z$11:$Z$15))+1, ""), ROWS($2:26)+2)), ""), "")</f>
        <v/>
      </c>
      <c r="B27" s="47" t="str" cm="1">
        <f t="array" ref="B27">IF($B$2, IFERROR(INDEX(Selection!$Z$21:$Z$42, SMALL(IF(Selection!$Z$21:$Z$42&lt;&gt;"", ROW(Selection!$Z$21:$Z$42)-MIN(ROW(Selection!$Z$21:$Z$42))+1, ""), ROWS($2:26)+2)), ""), "")</f>
        <v/>
      </c>
      <c r="C27" s="66" t="str" cm="1">
        <f t="array" ref="C27">IF($C$2, IFERROR(INDEX(Selection!$Z$44:$Z$50, SMALL(IF(Selection!$Z$44:$Z$50&lt;&gt;"", ROW(Selection!$Z$44:$Z$50)-MIN(ROW(Selection!$Z$44:$Z$50))+1, ""), ROWS($2:26)+2)), ""), "")</f>
        <v/>
      </c>
      <c r="D27" s="47" t="str" cm="1">
        <f t="array" ref="D27">IF(D$2, IFERROR(INDEX(Selection!$Z$56:$Z$63, SMALL(IF(Selection!$Z$56:$Z$63&lt;&gt;"", ROW(Selection!$Z$56:$Z$63)-MIN(ROW(Selection!$Z$56:$Z$63))+1, ""), ROWS($2:26)+2)), ""), "")</f>
        <v/>
      </c>
      <c r="E27" s="48" t="str" cm="1">
        <f t="array" ref="E27">IF($E$2, IFERROR(INDEX(Selection!$Z$65:$Z$82, SMALL(IF(Selection!$Z$65:$Z$82&lt;&gt;"", ROW(Selection!$Z$65:$Z$82)-MIN(ROW(Selection!$Z$65:$Z$82))+1, ""), ROWS($2:26)+2)), ""), "")</f>
        <v/>
      </c>
      <c r="F27" s="48" t="str">
        <f t="shared" si="0"/>
        <v/>
      </c>
      <c r="G27" s="48"/>
      <c r="K27" s="91" t="str">
        <f>IFERROR(TRIM(MID(Selection!K36, FIND("and", Selection!K36) + 4, LEN(Selection!K36))), "")</f>
        <v/>
      </c>
      <c r="L27" s="47"/>
      <c r="M27" s="48" t="str" cm="1">
        <f t="array" ref="M27">IFERROR(INDEX($K$2:$K$100, MATCH(0, IF(ISBLANK($K$2:$K$100), 1, COUNTIF($M$1:M26, $K$2:$K$100)), 0)), "")</f>
        <v/>
      </c>
    </row>
    <row r="28" spans="1:13" x14ac:dyDescent="0.3">
      <c r="A28" s="90" t="str" cm="1">
        <f t="array" ref="A28">IF($A$2, IFERROR(INDEX(Selection!$Z$11:$Z$15, SMALL(IF(Selection!$Z$11:$Z$15&lt;&gt;"", ROW(Selection!$Z$11:$Z$15)-MIN(ROW(Selection!$Z$11:$Z$15))+1, ""), ROWS($2:27)+2)), ""), "")</f>
        <v/>
      </c>
      <c r="B28" s="44" t="str" cm="1">
        <f t="array" ref="B28">IF($B$2, IFERROR(INDEX(Selection!$Z$21:$Z$42, SMALL(IF(Selection!$Z$21:$Z$42&lt;&gt;"", ROW(Selection!$Z$21:$Z$42)-MIN(ROW(Selection!$Z$21:$Z$42))+1, ""), ROWS($2:27)+2)), ""), "")</f>
        <v/>
      </c>
      <c r="C28" s="67" t="str" cm="1">
        <f t="array" ref="C28">IF($C$2, IFERROR(INDEX(Selection!$Z$44:$Z$50, SMALL(IF(Selection!$Z$44:$Z$50&lt;&gt;"", ROW(Selection!$Z$44:$Z$50)-MIN(ROW(Selection!$Z$44:$Z$50))+1, ""), ROWS($2:27)+2)), ""), "")</f>
        <v/>
      </c>
      <c r="D28" s="44" t="str" cm="1">
        <f t="array" ref="D28">IF(D$2, IFERROR(INDEX(Selection!$Z$56:$Z$63, SMALL(IF(Selection!$Z$56:$Z$63&lt;&gt;"", ROW(Selection!$Z$56:$Z$63)-MIN(ROW(Selection!$Z$56:$Z$63))+1, ""), ROWS($2:27)+2)), ""), "")</f>
        <v/>
      </c>
      <c r="E28" s="46" t="str" cm="1">
        <f t="array" ref="E28">IF($E$2, IFERROR(INDEX(Selection!$Z$65:$Z$82, SMALL(IF(Selection!$Z$65:$Z$82&lt;&gt;"", ROW(Selection!$Z$65:$Z$82)-MIN(ROW(Selection!$Z$65:$Z$82))+1, ""), ROWS($2:27)+2)), ""), "")</f>
        <v/>
      </c>
      <c r="F28" s="46" t="str">
        <f t="shared" si="0"/>
        <v/>
      </c>
      <c r="G28" s="46"/>
      <c r="K28" s="90" t="str">
        <f>IFERROR(TRIM(MID(Selection!K37, FIND("and", Selection!K37) + 4, LEN(Selection!K37))), "")</f>
        <v/>
      </c>
      <c r="L28" s="44"/>
      <c r="M28" s="46" t="str" cm="1">
        <f t="array" ref="M28">IFERROR(INDEX($K$2:$K$100, MATCH(0, IF(ISBLANK($K$2:$K$100), 1, COUNTIF($M$1:M27, $K$2:$K$100)), 0)), "")</f>
        <v/>
      </c>
    </row>
    <row r="29" spans="1:13" x14ac:dyDescent="0.3">
      <c r="A29" s="91" t="str" cm="1">
        <f t="array" ref="A29">IF($A$2, IFERROR(INDEX(Selection!$Z$11:$Z$15, SMALL(IF(Selection!$Z$11:$Z$15&lt;&gt;"", ROW(Selection!$Z$11:$Z$15)-MIN(ROW(Selection!$Z$11:$Z$15))+1, ""), ROWS($2:28)+2)), ""), "")</f>
        <v/>
      </c>
      <c r="B29" s="47" t="str" cm="1">
        <f t="array" ref="B29">IF($B$2, IFERROR(INDEX(Selection!$Z$21:$Z$42, SMALL(IF(Selection!$Z$21:$Z$42&lt;&gt;"", ROW(Selection!$Z$21:$Z$42)-MIN(ROW(Selection!$Z$21:$Z$42))+1, ""), ROWS($2:28)+2)), ""), "")</f>
        <v/>
      </c>
      <c r="C29" s="66" t="str" cm="1">
        <f t="array" ref="C29">IF($C$2, IFERROR(INDEX(Selection!$Z$44:$Z$50, SMALL(IF(Selection!$Z$44:$Z$50&lt;&gt;"", ROW(Selection!$Z$44:$Z$50)-MIN(ROW(Selection!$Z$44:$Z$50))+1, ""), ROWS($2:28)+2)), ""), "")</f>
        <v/>
      </c>
      <c r="D29" s="47" t="str" cm="1">
        <f t="array" ref="D29">IF(D$2, IFERROR(INDEX(Selection!$Z$56:$Z$63, SMALL(IF(Selection!$Z$56:$Z$63&lt;&gt;"", ROW(Selection!$Z$56:$Z$63)-MIN(ROW(Selection!$Z$56:$Z$63))+1, ""), ROWS($2:28)+2)), ""), "")</f>
        <v/>
      </c>
      <c r="E29" s="48" t="str" cm="1">
        <f t="array" ref="E29">IF($E$2, IFERROR(INDEX(Selection!$Z$65:$Z$82, SMALL(IF(Selection!$Z$65:$Z$82&lt;&gt;"", ROW(Selection!$Z$65:$Z$82)-MIN(ROW(Selection!$Z$65:$Z$82))+1, ""), ROWS($2:28)+2)), ""), "")</f>
        <v/>
      </c>
      <c r="F29" s="48" t="str">
        <f t="shared" si="0"/>
        <v/>
      </c>
      <c r="G29" s="48"/>
      <c r="K29" s="91" t="str">
        <f>IFERROR(TRIM(MID(Selection!K38, FIND("and", Selection!K38) + 4, LEN(Selection!K38))), "")</f>
        <v/>
      </c>
      <c r="L29" s="47"/>
      <c r="M29" s="48" t="str" cm="1">
        <f t="array" ref="M29">IFERROR(INDEX($K$2:$K$100, MATCH(0, IF(ISBLANK($K$2:$K$100), 1, COUNTIF($M$1:M28, $K$2:$K$100)), 0)), "")</f>
        <v/>
      </c>
    </row>
    <row r="30" spans="1:13" x14ac:dyDescent="0.3">
      <c r="A30" s="90" t="str" cm="1">
        <f t="array" ref="A30">IF($A$2, IFERROR(INDEX(Selection!$Z$11:$Z$15, SMALL(IF(Selection!$Z$11:$Z$15&lt;&gt;"", ROW(Selection!$Z$11:$Z$15)-MIN(ROW(Selection!$Z$11:$Z$15))+1, ""), ROWS($2:29)+2)), ""), "")</f>
        <v/>
      </c>
      <c r="B30" s="44" t="str" cm="1">
        <f t="array" ref="B30">IF($B$2, IFERROR(INDEX(Selection!$Z$21:$Z$42, SMALL(IF(Selection!$Z$21:$Z$42&lt;&gt;"", ROW(Selection!$Z$21:$Z$42)-MIN(ROW(Selection!$Z$21:$Z$42))+1, ""), ROWS($2:29)+2)), ""), "")</f>
        <v/>
      </c>
      <c r="C30" s="67" t="str" cm="1">
        <f t="array" ref="C30">IF($C$2, IFERROR(INDEX(Selection!$Z$44:$Z$50, SMALL(IF(Selection!$Z$44:$Z$50&lt;&gt;"", ROW(Selection!$Z$44:$Z$50)-MIN(ROW(Selection!$Z$44:$Z$50))+1, ""), ROWS($2:29)+2)), ""), "")</f>
        <v/>
      </c>
      <c r="D30" s="44" t="str" cm="1">
        <f t="array" ref="D30">IF(D$2, IFERROR(INDEX(Selection!$Z$56:$Z$63, SMALL(IF(Selection!$Z$56:$Z$63&lt;&gt;"", ROW(Selection!$Z$56:$Z$63)-MIN(ROW(Selection!$Z$56:$Z$63))+1, ""), ROWS($2:29)+2)), ""), "")</f>
        <v/>
      </c>
      <c r="E30" s="46" t="str" cm="1">
        <f t="array" ref="E30">IF($E$2, IFERROR(INDEX(Selection!$Z$65:$Z$82, SMALL(IF(Selection!$Z$65:$Z$82&lt;&gt;"", ROW(Selection!$Z$65:$Z$82)-MIN(ROW(Selection!$Z$65:$Z$82))+1, ""), ROWS($2:29)+2)), ""), "")</f>
        <v/>
      </c>
      <c r="F30" s="46" t="str">
        <f t="shared" si="0"/>
        <v/>
      </c>
      <c r="G30" s="46"/>
      <c r="K30" s="90" t="str">
        <f>IFERROR(TRIM(MID(Selection!K39, FIND("and", Selection!K39) + 4, LEN(Selection!K39))), "")</f>
        <v/>
      </c>
      <c r="L30" s="44"/>
      <c r="M30" s="46" t="str" cm="1">
        <f t="array" ref="M30">IFERROR(INDEX($K$2:$K$100, MATCH(0, IF(ISBLANK($K$2:$K$100), 1, COUNTIF($M$1:M29, $K$2:$K$100)), 0)), "")</f>
        <v/>
      </c>
    </row>
    <row r="31" spans="1:13" x14ac:dyDescent="0.3">
      <c r="A31" s="91" t="str" cm="1">
        <f t="array" ref="A31">IF($A$2, IFERROR(INDEX(Selection!$Z$11:$Z$15, SMALL(IF(Selection!$Z$11:$Z$15&lt;&gt;"", ROW(Selection!$Z$11:$Z$15)-MIN(ROW(Selection!$Z$11:$Z$15))+1, ""), ROWS($2:30)+2)), ""), "")</f>
        <v/>
      </c>
      <c r="B31" s="47" t="str" cm="1">
        <f t="array" ref="B31">IF($B$2, IFERROR(INDEX(Selection!$Z$21:$Z$42, SMALL(IF(Selection!$Z$21:$Z$42&lt;&gt;"", ROW(Selection!$Z$21:$Z$42)-MIN(ROW(Selection!$Z$21:$Z$42))+1, ""), ROWS($2:30)+2)), ""), "")</f>
        <v/>
      </c>
      <c r="C31" s="66" t="str" cm="1">
        <f t="array" ref="C31">IF($C$2, IFERROR(INDEX(Selection!$Z$44:$Z$50, SMALL(IF(Selection!$Z$44:$Z$50&lt;&gt;"", ROW(Selection!$Z$44:$Z$50)-MIN(ROW(Selection!$Z$44:$Z$50))+1, ""), ROWS($2:30)+2)), ""), "")</f>
        <v/>
      </c>
      <c r="D31" s="47" t="str" cm="1">
        <f t="array" ref="D31">IF(D$2, IFERROR(INDEX(Selection!$Z$56:$Z$63, SMALL(IF(Selection!$Z$56:$Z$63&lt;&gt;"", ROW(Selection!$Z$56:$Z$63)-MIN(ROW(Selection!$Z$56:$Z$63))+1, ""), ROWS($2:30)+2)), ""), "")</f>
        <v/>
      </c>
      <c r="E31" s="48" t="str" cm="1">
        <f t="array" ref="E31">IF($E$2, IFERROR(INDEX(Selection!$Z$65:$Z$82, SMALL(IF(Selection!$Z$65:$Z$82&lt;&gt;"", ROW(Selection!$Z$65:$Z$82)-MIN(ROW(Selection!$Z$65:$Z$82))+1, ""), ROWS($2:30)+2)), ""), "")</f>
        <v/>
      </c>
      <c r="F31" s="48" t="str">
        <f t="shared" si="0"/>
        <v/>
      </c>
      <c r="G31" s="48"/>
      <c r="K31" s="91" t="str">
        <f>IFERROR(TRIM(MID(Selection!K40, FIND("and", Selection!K40) + 4, LEN(Selection!K40))), "")</f>
        <v/>
      </c>
      <c r="L31" s="47"/>
      <c r="M31" s="48" t="str" cm="1">
        <f t="array" ref="M31">IFERROR(INDEX($K$2:$K$100, MATCH(0, IF(ISBLANK($K$2:$K$100), 1, COUNTIF($M$1:M30, $K$2:$K$100)), 0)), "")</f>
        <v/>
      </c>
    </row>
    <row r="32" spans="1:13" x14ac:dyDescent="0.3">
      <c r="A32" s="90" t="str" cm="1">
        <f t="array" ref="A32">IF($A$2, IFERROR(INDEX(Selection!$Z$11:$Z$15, SMALL(IF(Selection!$Z$11:$Z$15&lt;&gt;"", ROW(Selection!$Z$11:$Z$15)-MIN(ROW(Selection!$Z$11:$Z$15))+1, ""), ROWS($2:31)+2)), ""), "")</f>
        <v/>
      </c>
      <c r="B32" s="44" t="str" cm="1">
        <f t="array" ref="B32">IF($B$2, IFERROR(INDEX(Selection!$Z$21:$Z$42, SMALL(IF(Selection!$Z$21:$Z$42&lt;&gt;"", ROW(Selection!$Z$21:$Z$42)-MIN(ROW(Selection!$Z$21:$Z$42))+1, ""), ROWS($2:31)+2)), ""), "")</f>
        <v/>
      </c>
      <c r="C32" s="67" t="str" cm="1">
        <f t="array" ref="C32">IF($C$2, IFERROR(INDEX(Selection!$Z$44:$Z$50, SMALL(IF(Selection!$Z$44:$Z$50&lt;&gt;"", ROW(Selection!$Z$44:$Z$50)-MIN(ROW(Selection!$Z$44:$Z$50))+1, ""), ROWS($2:31)+2)), ""), "")</f>
        <v/>
      </c>
      <c r="D32" s="44" t="str" cm="1">
        <f t="array" ref="D32">IF(D$2, IFERROR(INDEX(Selection!$Z$56:$Z$63, SMALL(IF(Selection!$Z$56:$Z$63&lt;&gt;"", ROW(Selection!$Z$56:$Z$63)-MIN(ROW(Selection!$Z$56:$Z$63))+1, ""), ROWS($2:31)+2)), ""), "")</f>
        <v/>
      </c>
      <c r="E32" s="46" t="str" cm="1">
        <f t="array" ref="E32">IF($E$2, IFERROR(INDEX(Selection!$Z$65:$Z$82, SMALL(IF(Selection!$Z$65:$Z$82&lt;&gt;"", ROW(Selection!$Z$65:$Z$82)-MIN(ROW(Selection!$Z$65:$Z$82))+1, ""), ROWS($2:31)+2)), ""), "")</f>
        <v/>
      </c>
      <c r="F32" s="46" t="str">
        <f t="shared" si="0"/>
        <v/>
      </c>
      <c r="G32" s="46"/>
      <c r="K32" s="90" t="str">
        <f>IFERROR(TRIM(MID(Selection!K41, FIND("and", Selection!K41) + 4, LEN(Selection!K41))), "")</f>
        <v/>
      </c>
      <c r="L32" s="44"/>
      <c r="M32" s="46" t="str" cm="1">
        <f t="array" ref="M32">IFERROR(INDEX($K$2:$K$100, MATCH(0, IF(ISBLANK($K$2:$K$100), 1, COUNTIF($M$1:M31, $K$2:$K$100)), 0)), "")</f>
        <v/>
      </c>
    </row>
    <row r="33" spans="1:13" x14ac:dyDescent="0.3">
      <c r="A33" s="91" t="str" cm="1">
        <f t="array" ref="A33">IF($A$2, IFERROR(INDEX(Selection!$Z$11:$Z$15, SMALL(IF(Selection!$Z$11:$Z$15&lt;&gt;"", ROW(Selection!$Z$11:$Z$15)-MIN(ROW(Selection!$Z$11:$Z$15))+1, ""), ROWS($2:32)+2)), ""), "")</f>
        <v/>
      </c>
      <c r="B33" s="47" t="str" cm="1">
        <f t="array" ref="B33">IF($B$2, IFERROR(INDEX(Selection!$Z$21:$Z$42, SMALL(IF(Selection!$Z$21:$Z$42&lt;&gt;"", ROW(Selection!$Z$21:$Z$42)-MIN(ROW(Selection!$Z$21:$Z$42))+1, ""), ROWS($2:32)+2)), ""), "")</f>
        <v/>
      </c>
      <c r="C33" s="66" t="str" cm="1">
        <f t="array" ref="C33">IF($C$2, IFERROR(INDEX(Selection!$Z$44:$Z$50, SMALL(IF(Selection!$Z$44:$Z$50&lt;&gt;"", ROW(Selection!$Z$44:$Z$50)-MIN(ROW(Selection!$Z$44:$Z$50))+1, ""), ROWS($2:32)+2)), ""), "")</f>
        <v/>
      </c>
      <c r="D33" s="47" t="str" cm="1">
        <f t="array" ref="D33">IF(D$2, IFERROR(INDEX(Selection!$Z$56:$Z$63, SMALL(IF(Selection!$Z$56:$Z$63&lt;&gt;"", ROW(Selection!$Z$56:$Z$63)-MIN(ROW(Selection!$Z$56:$Z$63))+1, ""), ROWS($2:32)+2)), ""), "")</f>
        <v/>
      </c>
      <c r="E33" s="48" t="str" cm="1">
        <f t="array" ref="E33">IF($E$2, IFERROR(INDEX(Selection!$Z$65:$Z$82, SMALL(IF(Selection!$Z$65:$Z$82&lt;&gt;"", ROW(Selection!$Z$65:$Z$82)-MIN(ROW(Selection!$Z$65:$Z$82))+1, ""), ROWS($2:32)+2)), ""), "")</f>
        <v/>
      </c>
      <c r="F33" s="48" t="str">
        <f t="shared" si="0"/>
        <v/>
      </c>
      <c r="G33" s="48"/>
      <c r="K33" s="91" t="str">
        <f>IFERROR(TRIM(MID(Selection!K42, FIND("and", Selection!K42) + 4, LEN(Selection!K42))), "")</f>
        <v/>
      </c>
      <c r="L33" s="47"/>
      <c r="M33" s="48" t="str" cm="1">
        <f t="array" ref="M33">IFERROR(INDEX($K$2:$K$100, MATCH(0, IF(ISBLANK($K$2:$K$100), 1, COUNTIF($M$1:M32, $K$2:$K$100)), 0)), "")</f>
        <v/>
      </c>
    </row>
    <row r="34" spans="1:13" x14ac:dyDescent="0.3">
      <c r="A34" s="90" t="str" cm="1">
        <f t="array" ref="A34">IF($A$2, IFERROR(INDEX(Selection!$Z$11:$Z$15, SMALL(IF(Selection!$Z$11:$Z$15&lt;&gt;"", ROW(Selection!$Z$11:$Z$15)-MIN(ROW(Selection!$Z$11:$Z$15))+1, ""), ROWS($2:33)+2)), ""), "")</f>
        <v/>
      </c>
      <c r="B34" s="44" t="str" cm="1">
        <f t="array" ref="B34">IF($B$2, IFERROR(INDEX(Selection!$Z$21:$Z$42, SMALL(IF(Selection!$Z$21:$Z$42&lt;&gt;"", ROW(Selection!$Z$21:$Z$42)-MIN(ROW(Selection!$Z$21:$Z$42))+1, ""), ROWS($2:33)+2)), ""), "")</f>
        <v/>
      </c>
      <c r="C34" s="67" t="str" cm="1">
        <f t="array" ref="C34">IF($C$2, IFERROR(INDEX(Selection!$Z$44:$Z$50, SMALL(IF(Selection!$Z$44:$Z$50&lt;&gt;"", ROW(Selection!$Z$44:$Z$50)-MIN(ROW(Selection!$Z$44:$Z$50))+1, ""), ROWS($2:33)+2)), ""), "")</f>
        <v/>
      </c>
      <c r="D34" s="44" t="str" cm="1">
        <f t="array" ref="D34">IF(D$2, IFERROR(INDEX(Selection!$Z$56:$Z$63, SMALL(IF(Selection!$Z$56:$Z$63&lt;&gt;"", ROW(Selection!$Z$56:$Z$63)-MIN(ROW(Selection!$Z$56:$Z$63))+1, ""), ROWS($2:33)+2)), ""), "")</f>
        <v/>
      </c>
      <c r="E34" s="46" t="str" cm="1">
        <f t="array" ref="E34">IF($E$2, IFERROR(INDEX(Selection!$Z$65:$Z$82, SMALL(IF(Selection!$Z$65:$Z$82&lt;&gt;"", ROW(Selection!$Z$65:$Z$82)-MIN(ROW(Selection!$Z$65:$Z$82))+1, ""), ROWS($2:33)+2)), ""), "")</f>
        <v/>
      </c>
      <c r="F34" s="46" t="str">
        <f t="shared" si="0"/>
        <v/>
      </c>
      <c r="G34" s="46"/>
      <c r="K34" s="90" t="str">
        <f>IFERROR(TRIM(MID(Selection!K43, FIND("and", Selection!K43) + 4, LEN(Selection!K43))), "")</f>
        <v/>
      </c>
      <c r="L34" s="44"/>
      <c r="M34" s="46" t="str" cm="1">
        <f t="array" ref="M34">IFERROR(INDEX($K$2:$K$100, MATCH(0, IF(ISBLANK($K$2:$K$100), 1, COUNTIF($M$1:M33, $K$2:$K$100)), 0)), "")</f>
        <v/>
      </c>
    </row>
    <row r="35" spans="1:13" x14ac:dyDescent="0.3">
      <c r="A35" s="84" t="str" cm="1">
        <f t="array" ref="A35">IF($A$2, IFERROR(INDEX(Selection!$Z$11:$Z$15, SMALL(IF(Selection!$Z$11:$Z$15&lt;&gt;"", ROW(Selection!$Z$11:$Z$15)-MIN(ROW(Selection!$Z$11:$Z$15))+1, ""), ROWS($2:34)+2)), ""), "")</f>
        <v/>
      </c>
      <c r="B35" s="85" t="str" cm="1">
        <f t="array" ref="B35">IF($B$2, IFERROR(INDEX(Selection!$Z$21:$Z$42, SMALL(IF(Selection!$Z$21:$Z$42&lt;&gt;"", ROW(Selection!$Z$21:$Z$42)-MIN(ROW(Selection!$Z$21:$Z$42))+1, ""), ROWS($2:34)+2)), ""), "")</f>
        <v/>
      </c>
      <c r="C35" s="92" t="str" cm="1">
        <f t="array" ref="C35">IF($C$2, IFERROR(INDEX(Selection!$Z$44:$Z$50, SMALL(IF(Selection!$Z$44:$Z$50&lt;&gt;"", ROW(Selection!$Z$44:$Z$50)-MIN(ROW(Selection!$Z$44:$Z$50))+1, ""), ROWS($2:34)+2)), ""), "")</f>
        <v/>
      </c>
      <c r="D35" s="85" t="str" cm="1">
        <f t="array" ref="D35">IF(D$2, IFERROR(INDEX(Selection!$Z$56:$Z$63, SMALL(IF(Selection!$Z$56:$Z$63&lt;&gt;"", ROW(Selection!$Z$56:$Z$63)-MIN(ROW(Selection!$Z$56:$Z$63))+1, ""), ROWS($2:34)+2)), ""), "")</f>
        <v/>
      </c>
      <c r="E35" s="86" t="str" cm="1">
        <f t="array" ref="E35">IF($E$2, IFERROR(INDEX(Selection!$Z$65:$Z$82, SMALL(IF(Selection!$Z$65:$Z$82&lt;&gt;"", ROW(Selection!$Z$65:$Z$82)-MIN(ROW(Selection!$Z$65:$Z$82))+1, ""), ROWS($2:34)+2)), ""), "")</f>
        <v/>
      </c>
      <c r="F35" s="86" t="str">
        <f t="shared" si="0"/>
        <v/>
      </c>
      <c r="G35" s="86"/>
      <c r="K35" s="91" t="str">
        <f>IFERROR(TRIM(MID(Selection!K44, FIND("and", Selection!K44) + 4, LEN(Selection!K44))), "")</f>
        <v/>
      </c>
      <c r="L35" s="47"/>
      <c r="M35" s="48" t="str" cm="1">
        <f t="array" ref="M35">IFERROR(INDEX($K$2:$K$100, MATCH(0, IF(ISBLANK($K$2:$K$100), 1, COUNTIF($M$1:M34, $K$2:$K$100)), 0)), "")</f>
        <v/>
      </c>
    </row>
    <row r="36" spans="1:13" x14ac:dyDescent="0.3">
      <c r="A36" t="str" cm="1">
        <f t="array" ref="A36">IF($A$2, IFERROR(INDEX(Selection!$Z$11:$Z$15, SMALL(IF(Selection!$Z$11:$Z$15&lt;&gt;"", ROW(Selection!$Z$11:$Z$15)-MIN(ROW(Selection!$Z$11:$Z$15))+1, ""), ROWS($2:35)+2)), ""), "")</f>
        <v/>
      </c>
      <c r="B36" t="str" cm="1">
        <f t="array" ref="B36">IF($B$2, IFERROR(INDEX(Selection!$Z$21:$Z$42, SMALL(IF(Selection!$Z$21:$Z$42&lt;&gt;"", ROW(Selection!$Z$21:$Z$42)-MIN(ROW(Selection!$Z$21:$Z$42))+1, ""), ROWS($2:35)+2)), ""), "")</f>
        <v/>
      </c>
      <c r="C36" s="80" t="str" cm="1">
        <f t="array" ref="C36">IF($C$2, IFERROR(INDEX(Selection!$Z$44:$Z$50, SMALL(IF(Selection!$Z$44:$Z$50&lt;&gt;"", ROW(Selection!$Z$44:$Z$50)-MIN(ROW(Selection!$Z$44:$Z$50))+1, ""), ROWS($2:35)+2)), ""), "")</f>
        <v/>
      </c>
      <c r="D36" t="str" cm="1">
        <f t="array" ref="D36">IF(D$2, IFERROR(INDEX(Selection!$Z$56:$Z$63, SMALL(IF(Selection!$Z$56:$Z$63&lt;&gt;"", ROW(Selection!$Z$56:$Z$63)-MIN(ROW(Selection!$Z$56:$Z$63))+1, ""), ROWS($2:35)+2)), ""), "")</f>
        <v/>
      </c>
      <c r="E36" t="str" cm="1">
        <f t="array" ref="E36">IF($E$2, IFERROR(INDEX(Selection!$Z$65:$Z$82, SMALL(IF(Selection!$Z$65:$Z$82&lt;&gt;"", ROW(Selection!$Z$65:$Z$82)-MIN(ROW(Selection!$Z$65:$Z$82))+1, ""), ROWS($2:35)+2)), ""), "")</f>
        <v/>
      </c>
      <c r="K36" s="90" t="str">
        <f>IFERROR(TRIM(MID(Selection!K45, FIND("and", Selection!K45) + 4, LEN(Selection!K45))), "")</f>
        <v/>
      </c>
      <c r="L36" s="44"/>
      <c r="M36" s="46" t="str" cm="1">
        <f t="array" ref="M36">IFERROR(INDEX($K$2:$K$100, MATCH(0, IF(ISBLANK($K$2:$K$100), 1, COUNTIF($M$1:M35, $K$2:$K$100)), 0)), "")</f>
        <v/>
      </c>
    </row>
    <row r="37" spans="1:13" x14ac:dyDescent="0.3">
      <c r="K37" s="91" t="str">
        <f>IFERROR(TRIM(MID(Selection!K46, FIND("and", Selection!K46) + 4, LEN(Selection!K46))), "")</f>
        <v/>
      </c>
      <c r="L37" s="47"/>
      <c r="M37" s="48" t="str" cm="1">
        <f t="array" ref="M37">IFERROR(INDEX($K$2:$K$100, MATCH(0, IF(ISBLANK($K$2:$K$100), 1, COUNTIF($M$1:M36, $K$2:$K$100)), 0)), "")</f>
        <v/>
      </c>
    </row>
    <row r="38" spans="1:13" x14ac:dyDescent="0.3">
      <c r="K38" s="90" t="str">
        <f>IFERROR(TRIM(MID(Selection!K47, FIND("and", Selection!K47) + 4, LEN(Selection!K47))), "")</f>
        <v/>
      </c>
      <c r="L38" s="44"/>
      <c r="M38" s="46" t="str" cm="1">
        <f t="array" ref="M38">IFERROR(INDEX($K$2:$K$100, MATCH(0, IF(ISBLANK($K$2:$K$100), 1, COUNTIF($M$1:M37, $K$2:$K$100)), 0)), "")</f>
        <v/>
      </c>
    </row>
    <row r="39" spans="1:13" x14ac:dyDescent="0.3">
      <c r="K39" s="91" t="str">
        <f>IFERROR(TRIM(MID(Selection!K48, FIND("and", Selection!K48) + 4, LEN(Selection!K48))), "")</f>
        <v/>
      </c>
      <c r="L39" s="47"/>
      <c r="M39" s="48" t="str" cm="1">
        <f t="array" ref="M39">IFERROR(INDEX($K$2:$K$100, MATCH(0, IF(ISBLANK($K$2:$K$100), 1, COUNTIF($M$1:M38, $K$2:$K$100)), 0)), "")</f>
        <v/>
      </c>
    </row>
    <row r="40" spans="1:13" x14ac:dyDescent="0.3">
      <c r="K40" s="90" t="str">
        <f>IFERROR(TRIM(MID(Selection!K49, FIND("and", Selection!K49) + 4, LEN(Selection!K49))), "")</f>
        <v/>
      </c>
      <c r="L40" s="44"/>
      <c r="M40" s="46" t="str" cm="1">
        <f t="array" ref="M40">IFERROR(INDEX($K$2:$K$100, MATCH(0, IF(ISBLANK($K$2:$K$100), 1, COUNTIF($M$1:M39, $K$2:$K$100)), 0)), "")</f>
        <v/>
      </c>
    </row>
    <row r="41" spans="1:13" x14ac:dyDescent="0.3">
      <c r="K41" s="91" t="str">
        <f>IFERROR(TRIM(MID(Selection!K50, FIND("and", Selection!K50) + 4, LEN(Selection!K50))), "")</f>
        <v/>
      </c>
      <c r="L41" s="47"/>
      <c r="M41" s="48" t="str" cm="1">
        <f t="array" ref="M41">IFERROR(INDEX($K$2:$K$100, MATCH(0, IF(ISBLANK($K$2:$K$100), 1, COUNTIF($M$1:M40, $K$2:$K$100)), 0)), "")</f>
        <v/>
      </c>
    </row>
    <row r="42" spans="1:13" x14ac:dyDescent="0.3">
      <c r="K42" s="90" t="str">
        <f>IFERROR(TRIM(MID(Selection!K51, FIND("and", Selection!K51) + 4, LEN(Selection!K51))), "")</f>
        <v/>
      </c>
      <c r="L42" s="44"/>
      <c r="M42" s="46" t="str" cm="1">
        <f t="array" ref="M42">IFERROR(INDEX($K$2:$K$100, MATCH(0, IF(ISBLANK($K$2:$K$100), 1, COUNTIF($M$1:M41, $K$2:$K$100)), 0)), "")</f>
        <v/>
      </c>
    </row>
    <row r="43" spans="1:13" x14ac:dyDescent="0.3">
      <c r="K43" s="91" t="str">
        <f>IFERROR(TRIM(MID(Selection!K52, FIND("and", Selection!K52) + 4, LEN(Selection!K52))), "")</f>
        <v/>
      </c>
      <c r="L43" s="47"/>
      <c r="M43" s="48" t="str" cm="1">
        <f t="array" ref="M43">IFERROR(INDEX($K$2:$K$100, MATCH(0, IF(ISBLANK($K$2:$K$100), 1, COUNTIF($M$1:M42, $K$2:$K$100)), 0)), "")</f>
        <v/>
      </c>
    </row>
    <row r="44" spans="1:13" x14ac:dyDescent="0.3">
      <c r="K44" s="90" t="str">
        <f>IFERROR(TRIM(MID(Selection!K53, FIND("and", Selection!K53) + 4, LEN(Selection!K53))), "")</f>
        <v/>
      </c>
      <c r="L44" s="44"/>
      <c r="M44" s="46" t="str" cm="1">
        <f t="array" ref="M44">IFERROR(INDEX($K$2:$K$100, MATCH(0, IF(ISBLANK($K$2:$K$100), 1, COUNTIF($M$1:M43, $K$2:$K$100)), 0)), "")</f>
        <v/>
      </c>
    </row>
    <row r="45" spans="1:13" x14ac:dyDescent="0.3">
      <c r="K45" s="91" t="str">
        <f>IFERROR(TRIM(MID(Selection!K54, FIND("and", Selection!K54) + 4, LEN(Selection!K54))), "")</f>
        <v/>
      </c>
      <c r="L45" s="47"/>
      <c r="M45" s="48" t="str" cm="1">
        <f t="array" ref="M45">IFERROR(INDEX($K$2:$K$100, MATCH(0, IF(ISBLANK($K$2:$K$100), 1, COUNTIF($M$1:M44, $K$2:$K$100)), 0)), "")</f>
        <v/>
      </c>
    </row>
    <row r="46" spans="1:13" x14ac:dyDescent="0.3">
      <c r="K46" s="90" t="str">
        <f>IFERROR(TRIM(MID(Selection!K55, FIND("and", Selection!K55) + 4, LEN(Selection!K55))), "")</f>
        <v/>
      </c>
      <c r="L46" s="44"/>
      <c r="M46" s="46" t="str" cm="1">
        <f t="array" ref="M46">IFERROR(INDEX($K$2:$K$100, MATCH(0, IF(ISBLANK($K$2:$K$100), 1, COUNTIF($M$1:M45, $K$2:$K$100)), 0)), "")</f>
        <v/>
      </c>
    </row>
    <row r="47" spans="1:13" x14ac:dyDescent="0.3">
      <c r="K47" s="91" t="str">
        <f>IFERROR(TRIM(MID(Selection!K56, FIND("and", Selection!K56) + 4, LEN(Selection!K56))), "")</f>
        <v/>
      </c>
      <c r="L47" s="47"/>
      <c r="M47" s="48" t="str" cm="1">
        <f t="array" ref="M47">IFERROR(INDEX($K$2:$K$100, MATCH(0, IF(ISBLANK($K$2:$K$100), 1, COUNTIF($M$1:M46, $K$2:$K$100)), 0)), "")</f>
        <v/>
      </c>
    </row>
    <row r="48" spans="1:13" x14ac:dyDescent="0.3">
      <c r="K48" s="90" t="str">
        <f>IFERROR(TRIM(MID(Selection!K57, FIND("and", Selection!K57) + 4, LEN(Selection!K57))), "")</f>
        <v/>
      </c>
      <c r="L48" s="44"/>
      <c r="M48" s="46" t="str" cm="1">
        <f t="array" ref="M48">IFERROR(INDEX($K$2:$K$100, MATCH(0, IF(ISBLANK($K$2:$K$100), 1, COUNTIF($M$1:M47, $K$2:$K$100)), 0)), "")</f>
        <v/>
      </c>
    </row>
    <row r="49" spans="11:13" x14ac:dyDescent="0.3">
      <c r="K49" s="91" t="str">
        <f>IFERROR(TRIM(MID(Selection!K58, FIND("and", Selection!K58) + 4, LEN(Selection!K58))), "")</f>
        <v/>
      </c>
      <c r="L49" s="47"/>
      <c r="M49" s="48" t="str" cm="1">
        <f t="array" ref="M49">IFERROR(INDEX($K$2:$K$100, MATCH(0, IF(ISBLANK($K$2:$K$100), 1, COUNTIF($M$1:M48, $K$2:$K$100)), 0)), "")</f>
        <v/>
      </c>
    </row>
    <row r="50" spans="11:13" x14ac:dyDescent="0.3">
      <c r="K50" s="90" t="str">
        <f>IFERROR(TRIM(MID(Selection!K59, FIND("and", Selection!K59) + 4, LEN(Selection!K59))), "")</f>
        <v/>
      </c>
      <c r="L50" s="44"/>
      <c r="M50" s="46" t="str" cm="1">
        <f t="array" ref="M50">IFERROR(INDEX($K$2:$K$100, MATCH(0, IF(ISBLANK($K$2:$K$100), 1, COUNTIF($M$1:M49, $K$2:$K$100)), 0)), "")</f>
        <v/>
      </c>
    </row>
    <row r="51" spans="11:13" x14ac:dyDescent="0.3">
      <c r="K51" s="91" t="str">
        <f>IFERROR(TRIM(MID(Selection!K60, FIND("and", Selection!K60) + 4, LEN(Selection!K60))), "")</f>
        <v/>
      </c>
      <c r="L51" s="47"/>
      <c r="M51" s="48" t="str" cm="1">
        <f t="array" ref="M51">IFERROR(INDEX($K$2:$K$100, MATCH(0, IF(ISBLANK($K$2:$K$100), 1, COUNTIF($M$1:M50, $K$2:$K$100)), 0)), "")</f>
        <v/>
      </c>
    </row>
    <row r="52" spans="11:13" x14ac:dyDescent="0.3">
      <c r="K52" s="90" t="str">
        <f>IFERROR(TRIM(MID(Selection!K61, FIND("and", Selection!K61) + 4, LEN(Selection!K61))), "")</f>
        <v/>
      </c>
      <c r="L52" s="44"/>
      <c r="M52" s="46" t="str" cm="1">
        <f t="array" ref="M52">IFERROR(INDEX($K$2:$K$100, MATCH(0, IF(ISBLANK($K$2:$K$100), 1, COUNTIF($M$1:M51, $K$2:$K$100)), 0)), "")</f>
        <v/>
      </c>
    </row>
    <row r="53" spans="11:13" x14ac:dyDescent="0.3">
      <c r="K53" s="91" t="str">
        <f>IFERROR(TRIM(MID(Selection!K62, FIND("and", Selection!K62) + 4, LEN(Selection!K62))), "")</f>
        <v/>
      </c>
      <c r="L53" s="47"/>
      <c r="M53" s="48" t="str" cm="1">
        <f t="array" ref="M53">IFERROR(INDEX($K$2:$K$100, MATCH(0, IF(ISBLANK($K$2:$K$100), 1, COUNTIF($M$1:M52, $K$2:$K$100)), 0)), "")</f>
        <v/>
      </c>
    </row>
    <row r="54" spans="11:13" x14ac:dyDescent="0.3">
      <c r="K54" s="90" t="str">
        <f>IFERROR(TRIM(MID(Selection!K63, FIND("and", Selection!K63) + 4, LEN(Selection!K63))), "")</f>
        <v/>
      </c>
      <c r="L54" s="44"/>
      <c r="M54" s="46" t="str" cm="1">
        <f t="array" ref="M54">IFERROR(INDEX($K$2:$K$100, MATCH(0, IF(ISBLANK($K$2:$K$100), 1, COUNTIF($M$1:M53, $K$2:$K$100)), 0)), "")</f>
        <v/>
      </c>
    </row>
    <row r="55" spans="11:13" x14ac:dyDescent="0.3">
      <c r="K55" s="91" t="str">
        <f>IFERROR(TRIM(MID(Selection!K64, FIND("and", Selection!K64) + 4, LEN(Selection!K64))), "")</f>
        <v/>
      </c>
      <c r="L55" s="47"/>
      <c r="M55" s="48" t="str" cm="1">
        <f t="array" ref="M55">IFERROR(INDEX($K$2:$K$100, MATCH(0, IF(ISBLANK($K$2:$K$100), 1, COUNTIF($M$1:M54, $K$2:$K$100)), 0)), "")</f>
        <v/>
      </c>
    </row>
    <row r="56" spans="11:13" x14ac:dyDescent="0.3">
      <c r="K56" s="90" t="str">
        <f>IFERROR(TRIM(MID(Selection!K65, FIND("and", Selection!K65) + 4, LEN(Selection!K65))), "")</f>
        <v/>
      </c>
      <c r="L56" s="44"/>
      <c r="M56" s="46" t="str" cm="1">
        <f t="array" ref="M56">IFERROR(INDEX($K$2:$K$100, MATCH(0, IF(ISBLANK($K$2:$K$100), 1, COUNTIF($M$1:M55, $K$2:$K$100)), 0)), "")</f>
        <v/>
      </c>
    </row>
    <row r="57" spans="11:13" x14ac:dyDescent="0.3">
      <c r="K57" s="91" t="str">
        <f>IFERROR(TRIM(MID(Selection!K66, FIND("and", Selection!K66) + 4, LEN(Selection!K66))), "")</f>
        <v/>
      </c>
      <c r="L57" s="47"/>
      <c r="M57" s="48" t="str" cm="1">
        <f t="array" ref="M57">IFERROR(INDEX($K$2:$K$100, MATCH(0, IF(ISBLANK($K$2:$K$100), 1, COUNTIF($M$1:M56, $K$2:$K$100)), 0)), "")</f>
        <v/>
      </c>
    </row>
    <row r="58" spans="11:13" x14ac:dyDescent="0.3">
      <c r="K58" s="90" t="str">
        <f>IFERROR(TRIM(MID(Selection!K67, FIND("and", Selection!K67) + 4, LEN(Selection!K67))), "")</f>
        <v/>
      </c>
      <c r="L58" s="44"/>
      <c r="M58" s="46" t="str" cm="1">
        <f t="array" ref="M58">IFERROR(INDEX($K$2:$K$100, MATCH(0, IF(ISBLANK($K$2:$K$100), 1, COUNTIF($M$1:M57, $K$2:$K$100)), 0)), "")</f>
        <v/>
      </c>
    </row>
    <row r="59" spans="11:13" x14ac:dyDescent="0.3">
      <c r="K59" s="91" t="str">
        <f>IFERROR(TRIM(MID(Selection!K68, FIND("and", Selection!K68) + 4, LEN(Selection!K68))), "")</f>
        <v/>
      </c>
      <c r="L59" s="47"/>
      <c r="M59" s="48" t="str" cm="1">
        <f t="array" ref="M59">IFERROR(INDEX($K$2:$K$100, MATCH(0, IF(ISBLANK($K$2:$K$100), 1, COUNTIF($M$1:M58, $K$2:$K$100)), 0)), "")</f>
        <v/>
      </c>
    </row>
    <row r="60" spans="11:13" x14ac:dyDescent="0.3">
      <c r="K60" s="90" t="str">
        <f>IFERROR(TRIM(MID(Selection!K69, FIND("and", Selection!K69) + 4, LEN(Selection!K69))), "")</f>
        <v/>
      </c>
      <c r="L60" s="44"/>
      <c r="M60" s="46" t="str" cm="1">
        <f t="array" ref="M60">IFERROR(INDEX($K$2:$K$100, MATCH(0, IF(ISBLANK($K$2:$K$100), 1, COUNTIF($M$1:M59, $K$2:$K$100)), 0)), "")</f>
        <v/>
      </c>
    </row>
    <row r="61" spans="11:13" x14ac:dyDescent="0.3">
      <c r="K61" s="91" t="str">
        <f>IFERROR(TRIM(MID(Selection!K70, FIND("and", Selection!K70) + 4, LEN(Selection!K70))), "")</f>
        <v/>
      </c>
      <c r="L61" s="47"/>
      <c r="M61" s="48" t="str" cm="1">
        <f t="array" ref="M61">IFERROR(INDEX($K$2:$K$100, MATCH(0, IF(ISBLANK($K$2:$K$100), 1, COUNTIF($M$1:M60, $K$2:$K$100)), 0)), "")</f>
        <v/>
      </c>
    </row>
    <row r="62" spans="11:13" x14ac:dyDescent="0.3">
      <c r="K62" s="90" t="str">
        <f>IFERROR(TRIM(MID(Selection!K71, FIND("and", Selection!K71) + 4, LEN(Selection!K71))), "")</f>
        <v/>
      </c>
      <c r="L62" s="44"/>
      <c r="M62" s="46" t="str" cm="1">
        <f t="array" ref="M62">IFERROR(INDEX($K$2:$K$100, MATCH(0, IF(ISBLANK($K$2:$K$100), 1, COUNTIF($M$1:M61, $K$2:$K$100)), 0)), "")</f>
        <v/>
      </c>
    </row>
    <row r="63" spans="11:13" x14ac:dyDescent="0.3">
      <c r="K63" s="91" t="str">
        <f>IFERROR(TRIM(MID(Selection!K72, FIND("and", Selection!K72) + 4, LEN(Selection!K72))), "")</f>
        <v/>
      </c>
      <c r="L63" s="47"/>
      <c r="M63" s="48" t="str" cm="1">
        <f t="array" ref="M63">IFERROR(INDEX($K$2:$K$100, MATCH(0, IF(ISBLANK($K$2:$K$100), 1, COUNTIF($M$1:M62, $K$2:$K$100)), 0)), "")</f>
        <v/>
      </c>
    </row>
    <row r="64" spans="11:13" x14ac:dyDescent="0.3">
      <c r="K64" s="90" t="str">
        <f>IFERROR(TRIM(MID(Selection!K73, FIND("and", Selection!K73) + 4, LEN(Selection!K73))), "")</f>
        <v/>
      </c>
      <c r="L64" s="44"/>
      <c r="M64" s="46" t="str" cm="1">
        <f t="array" ref="M64">IFERROR(INDEX($K$2:$K$100, MATCH(0, IF(ISBLANK($K$2:$K$100), 1, COUNTIF($M$1:M63, $K$2:$K$100)), 0)), "")</f>
        <v/>
      </c>
    </row>
    <row r="65" spans="11:13" x14ac:dyDescent="0.3">
      <c r="K65" s="91" t="str">
        <f>IFERROR(TRIM(MID(Selection!K74, FIND("and", Selection!K74) + 4, LEN(Selection!K74))), "")</f>
        <v/>
      </c>
      <c r="L65" s="47"/>
      <c r="M65" s="48" t="str" cm="1">
        <f t="array" ref="M65">IFERROR(INDEX($K$2:$K$100, MATCH(0, IF(ISBLANK($K$2:$K$100), 1, COUNTIF($M$1:M64, $K$2:$K$100)), 0)), "")</f>
        <v/>
      </c>
    </row>
    <row r="66" spans="11:13" x14ac:dyDescent="0.3">
      <c r="K66" s="90" t="str">
        <f>IFERROR(TRIM(MID(Selection!K75, FIND("and", Selection!K75) + 4, LEN(Selection!K75))), "")</f>
        <v/>
      </c>
      <c r="L66" s="44"/>
      <c r="M66" s="46" t="str" cm="1">
        <f t="array" ref="M66">IFERROR(INDEX($K$2:$K$100, MATCH(0, IF(ISBLANK($K$2:$K$100), 1, COUNTIF($M$1:M65, $K$2:$K$100)), 0)), "")</f>
        <v/>
      </c>
    </row>
    <row r="67" spans="11:13" x14ac:dyDescent="0.3">
      <c r="K67" s="91" t="str">
        <f>IFERROR(TRIM(MID(Selection!K76, FIND("and", Selection!K76) + 4, LEN(Selection!K76))), "")</f>
        <v/>
      </c>
      <c r="L67" s="47"/>
      <c r="M67" s="48" t="str" cm="1">
        <f t="array" ref="M67">IFERROR(INDEX($K$2:$K$100, MATCH(0, IF(ISBLANK($K$2:$K$100), 1, COUNTIF($M$1:M66, $K$2:$K$100)), 0)), "")</f>
        <v/>
      </c>
    </row>
    <row r="68" spans="11:13" x14ac:dyDescent="0.3">
      <c r="K68" s="90" t="str">
        <f>IFERROR(TRIM(MID(Selection!K77, FIND("and", Selection!K77) + 4, LEN(Selection!K77))), "")</f>
        <v/>
      </c>
      <c r="L68" s="44"/>
      <c r="M68" s="46" t="str" cm="1">
        <f t="array" ref="M68">IFERROR(INDEX($K$2:$K$100, MATCH(0, IF(ISBLANK($K$2:$K$100), 1, COUNTIF($M$1:M67, $K$2:$K$100)), 0)), "")</f>
        <v/>
      </c>
    </row>
    <row r="69" spans="11:13" x14ac:dyDescent="0.3">
      <c r="K69" s="91" t="str">
        <f>IFERROR(TRIM(MID(Selection!K78, FIND("and", Selection!K78) + 4, LEN(Selection!K78))), "")</f>
        <v/>
      </c>
      <c r="L69" s="47"/>
      <c r="M69" s="48" t="str" cm="1">
        <f t="array" ref="M69">IFERROR(INDEX($K$2:$K$100, MATCH(0, IF(ISBLANK($K$2:$K$100), 1, COUNTIF($M$1:M68, $K$2:$K$100)), 0)), "")</f>
        <v/>
      </c>
    </row>
    <row r="70" spans="11:13" x14ac:dyDescent="0.3">
      <c r="K70" s="90" t="str">
        <f>IFERROR(TRIM(MID(Selection!K79, FIND("and", Selection!K79) + 4, LEN(Selection!K79))), "")</f>
        <v/>
      </c>
      <c r="L70" s="44"/>
      <c r="M70" s="46" t="str" cm="1">
        <f t="array" ref="M70">IFERROR(INDEX($K$2:$K$100, MATCH(0, IF(ISBLANK($K$2:$K$100), 1, COUNTIF($M$1:M69, $K$2:$K$100)), 0)), "")</f>
        <v/>
      </c>
    </row>
    <row r="71" spans="11:13" x14ac:dyDescent="0.3">
      <c r="K71" s="91" t="str">
        <f>IFERROR(TRIM(MID(Selection!K80, FIND("and", Selection!K80) + 4, LEN(Selection!K80))), "")</f>
        <v/>
      </c>
      <c r="L71" s="47"/>
      <c r="M71" s="48" t="str" cm="1">
        <f t="array" ref="M71">IFERROR(INDEX($K$2:$K$100, MATCH(0, IF(ISBLANK($K$2:$K$100), 1, COUNTIF($M$1:M70, $K$2:$K$100)), 0)), "")</f>
        <v/>
      </c>
    </row>
    <row r="72" spans="11:13" x14ac:dyDescent="0.3">
      <c r="K72" s="90" t="str">
        <f>IFERROR(TRIM(MID(Selection!K81, FIND("and", Selection!K81) + 4, LEN(Selection!K81))), "")</f>
        <v/>
      </c>
      <c r="L72" s="44"/>
      <c r="M72" s="46" t="str" cm="1">
        <f t="array" ref="M72">IFERROR(INDEX($K$2:$K$100, MATCH(0, IF(ISBLANK($K$2:$K$100), 1, COUNTIF($M$1:M71, $K$2:$K$100)), 0)), "")</f>
        <v/>
      </c>
    </row>
    <row r="73" spans="11:13" x14ac:dyDescent="0.3">
      <c r="K73" s="91" t="str">
        <f>IFERROR(TRIM(MID(Selection!K82, FIND("and", Selection!K82) + 4, LEN(Selection!K82))), "")</f>
        <v/>
      </c>
      <c r="L73" s="47"/>
      <c r="M73" s="48" t="str" cm="1">
        <f t="array" ref="M73">IFERROR(INDEX($K$2:$K$100, MATCH(0, IF(ISBLANK($K$2:$K$100), 1, COUNTIF($M$1:M72, $K$2:$K$100)), 0)), "")</f>
        <v/>
      </c>
    </row>
    <row r="74" spans="11:13" x14ac:dyDescent="0.3">
      <c r="K74" s="90" t="str">
        <f>IFERROR(TRIM(MID(Selection!K83, FIND("and", Selection!K83) + 4, LEN(Selection!K83))), "")</f>
        <v/>
      </c>
      <c r="L74" s="44"/>
      <c r="M74" s="46" t="str" cm="1">
        <f t="array" ref="M74">IFERROR(INDEX($K$2:$K$100, MATCH(0, IF(ISBLANK($K$2:$K$100), 1, COUNTIF($M$1:M73, $K$2:$K$100)), 0)), "")</f>
        <v/>
      </c>
    </row>
    <row r="75" spans="11:13" x14ac:dyDescent="0.3">
      <c r="K75" s="91" t="str">
        <f>IFERROR(TRIM(MID(Selection!K84, FIND("and", Selection!K84) + 4, LEN(Selection!K84))), "")</f>
        <v/>
      </c>
      <c r="L75" s="47"/>
      <c r="M75" s="48" t="str" cm="1">
        <f t="array" ref="M75">IFERROR(INDEX($K$2:$K$100, MATCH(0, IF(ISBLANK($K$2:$K$100), 1, COUNTIF($M$1:M74, $K$2:$K$100)), 0)), "")</f>
        <v/>
      </c>
    </row>
    <row r="76" spans="11:13" x14ac:dyDescent="0.3">
      <c r="K76" s="90" t="str">
        <f>IFERROR(TRIM(MID(Selection!K85, FIND("and", Selection!K85) + 4, LEN(Selection!K85))), "")</f>
        <v/>
      </c>
      <c r="L76" s="44"/>
      <c r="M76" s="46" t="str" cm="1">
        <f t="array" ref="M76">IFERROR(INDEX($K$2:$K$100, MATCH(0, IF(ISBLANK($K$2:$K$100), 1, COUNTIF($M$1:M75, $K$2:$K$100)), 0)), "")</f>
        <v/>
      </c>
    </row>
    <row r="77" spans="11:13" x14ac:dyDescent="0.3">
      <c r="K77" s="91" t="str">
        <f>IFERROR(TRIM(MID(Selection!K86, FIND("and", Selection!K86) + 4, LEN(Selection!K86))), "")</f>
        <v/>
      </c>
      <c r="L77" s="47"/>
      <c r="M77" s="48" t="str" cm="1">
        <f t="array" ref="M77">IFERROR(INDEX($K$2:$K$100, MATCH(0, IF(ISBLANK($K$2:$K$100), 1, COUNTIF($M$1:M76, $K$2:$K$100)), 0)), "")</f>
        <v/>
      </c>
    </row>
    <row r="78" spans="11:13" x14ac:dyDescent="0.3">
      <c r="K78" s="90" t="str">
        <f>IFERROR(TRIM(MID(Selection!K87, FIND("and", Selection!K87) + 4, LEN(Selection!K87))), "")</f>
        <v/>
      </c>
      <c r="L78" s="44"/>
      <c r="M78" s="46" t="str" cm="1">
        <f t="array" ref="M78">IFERROR(INDEX($K$2:$K$100, MATCH(0, IF(ISBLANK($K$2:$K$100), 1, COUNTIF($M$1:M77, $K$2:$K$100)), 0)), "")</f>
        <v/>
      </c>
    </row>
    <row r="79" spans="11:13" x14ac:dyDescent="0.3">
      <c r="K79" s="91" t="str">
        <f>IFERROR(TRIM(MID(Selection!K88, FIND("and", Selection!K88) + 4, LEN(Selection!K88))), "")</f>
        <v/>
      </c>
      <c r="L79" s="47"/>
      <c r="M79" s="48" t="str" cm="1">
        <f t="array" ref="M79">IFERROR(INDEX($K$2:$K$100, MATCH(0, IF(ISBLANK($K$2:$K$100), 1, COUNTIF($M$1:M78, $K$2:$K$100)), 0)), "")</f>
        <v/>
      </c>
    </row>
    <row r="80" spans="11:13" x14ac:dyDescent="0.3">
      <c r="K80" s="90" t="str">
        <f>IFERROR(TRIM(MID(Selection!K89, FIND("and", Selection!K89) + 4, LEN(Selection!K89))), "")</f>
        <v/>
      </c>
      <c r="L80" s="44"/>
      <c r="M80" s="46" t="str" cm="1">
        <f t="array" ref="M80">IFERROR(INDEX($K$2:$K$100, MATCH(0, IF(ISBLANK($K$2:$K$100), 1, COUNTIF($M$1:M79, $K$2:$K$100)), 0)), "")</f>
        <v/>
      </c>
    </row>
    <row r="81" spans="11:13" x14ac:dyDescent="0.3">
      <c r="K81" s="91" t="str">
        <f>IFERROR(TRIM(MID(Selection!K90, FIND("and", Selection!K90) + 4, LEN(Selection!K90))), "")</f>
        <v/>
      </c>
      <c r="L81" s="47"/>
      <c r="M81" s="48" t="str" cm="1">
        <f t="array" ref="M81">IFERROR(INDEX($K$2:$K$100, MATCH(0, IF(ISBLANK($K$2:$K$100), 1, COUNTIF($M$1:M80, $K$2:$K$100)), 0)), "")</f>
        <v/>
      </c>
    </row>
    <row r="82" spans="11:13" ht="15" thickBot="1" x14ac:dyDescent="0.35">
      <c r="K82" s="130" t="str">
        <f>IFERROR(TRIM(MID(Selection!K91, FIND("and", Selection!K91) + 4, LEN(Selection!K91))), "")</f>
        <v/>
      </c>
      <c r="L82" s="131"/>
      <c r="M82" s="132" t="str" cm="1">
        <f t="array" ref="M82">IFERROR(INDEX($K$2:$K$100, MATCH(0, IF(ISBLANK($K$2:$K$100), 1, COUNTIF($M$1:M81, $K$2:$K$100)), 0)), "")</f>
        <v/>
      </c>
    </row>
    <row r="83" spans="11:13" x14ac:dyDescent="0.3">
      <c r="K83" t="str">
        <f>IFERROR(TRIM(MID(Selection!K92, FIND("and", Selection!K92) + 4, LEN(Selection!K92))), "")</f>
        <v/>
      </c>
      <c r="M83" t="str" cm="1">
        <f t="array" ref="M83">IFERROR(INDEX($K$2:$K$100, MATCH(0, IF(ISBLANK($K$2:$K$100), 1, COUNTIF($M$1:M82, $K$2:$K$100)), 0)), "")</f>
        <v/>
      </c>
    </row>
    <row r="84" spans="11:13" x14ac:dyDescent="0.3">
      <c r="K84" t="str">
        <f>IFERROR(TRIM(MID(Selection!K93, FIND("and", Selection!K93) + 4, LEN(Selection!K93))), "")</f>
        <v/>
      </c>
      <c r="M84" t="str" cm="1">
        <f t="array" ref="M84">IFERROR(INDEX($K$2:$K$100, MATCH(0, IF(ISBLANK($K$2:$K$100), 1, COUNTIF($M$1:M83, $K$2:$K$100)), 0)), "")</f>
        <v/>
      </c>
    </row>
    <row r="85" spans="11:13" x14ac:dyDescent="0.3">
      <c r="K85" t="str">
        <f>IFERROR(TRIM(MID(Selection!K94, FIND("and", Selection!K94) + 4, LEN(Selection!K94))), "")</f>
        <v/>
      </c>
      <c r="M85" t="str" cm="1">
        <f t="array" ref="M85">IFERROR(INDEX($K$2:$K$100, MATCH(0, IF(ISBLANK($K$2:$K$100), 1, COUNTIF($M$1:M84, $K$2:$K$100)), 0)), "")</f>
        <v/>
      </c>
    </row>
    <row r="86" spans="11:13" x14ac:dyDescent="0.3">
      <c r="K86" t="str">
        <f>IFERROR(TRIM(MID(Selection!K95, FIND("and", Selection!K95) + 4, LEN(Selection!K95))), "")</f>
        <v/>
      </c>
      <c r="M86" t="str" cm="1">
        <f t="array" ref="M86">IFERROR(INDEX($K$2:$K$100, MATCH(0, IF(ISBLANK($K$2:$K$100), 1, COUNTIF($M$1:M85, $K$2:$K$100)), 0)), "")</f>
        <v/>
      </c>
    </row>
    <row r="87" spans="11:13" x14ac:dyDescent="0.3">
      <c r="K87" t="str">
        <f>IFERROR(TRIM(MID(Selection!K96, FIND("and", Selection!K96) + 4, LEN(Selection!K96))), "")</f>
        <v/>
      </c>
      <c r="M87" t="str" cm="1">
        <f t="array" ref="M87">IFERROR(INDEX($K$2:$K$100, MATCH(0, IF(ISBLANK($K$2:$K$100), 1, COUNTIF($M$1:M86, $K$2:$K$100)), 0)), "")</f>
        <v/>
      </c>
    </row>
    <row r="88" spans="11:13" x14ac:dyDescent="0.3">
      <c r="K88" t="str">
        <f>IFERROR(TRIM(MID(Selection!K97, FIND("and", Selection!K97) + 4, LEN(Selection!K97))), "")</f>
        <v/>
      </c>
      <c r="M88" t="str" cm="1">
        <f t="array" ref="M88">IFERROR(INDEX($K$2:$K$100, MATCH(0, IF(ISBLANK($K$2:$K$100), 1, COUNTIF($M$1:M87, $K$2:$K$100)), 0)), "")</f>
        <v/>
      </c>
    </row>
    <row r="89" spans="11:13" x14ac:dyDescent="0.3">
      <c r="K89" t="str">
        <f>IFERROR(TRIM(MID(Selection!K98, FIND("and", Selection!K98) + 4, LEN(Selection!K98))), "")</f>
        <v/>
      </c>
      <c r="M89" t="str" cm="1">
        <f t="array" ref="M89">IFERROR(INDEX($K$2:$K$100, MATCH(0, IF(ISBLANK($K$2:$K$100), 1, COUNTIF($M$1:M88, $K$2:$K$100)), 0)), "")</f>
        <v/>
      </c>
    </row>
    <row r="90" spans="11:13" x14ac:dyDescent="0.3">
      <c r="K90" t="str">
        <f>IFERROR(TRIM(MID(Selection!K99, FIND("and", Selection!K99) + 4, LEN(Selection!K99))), "")</f>
        <v/>
      </c>
      <c r="M90" t="str" cm="1">
        <f t="array" ref="M90">IFERROR(INDEX($K$2:$K$100, MATCH(0, IF(ISBLANK($K$2:$K$100), 1, COUNTIF($M$1:M89, $K$2:$K$100)), 0)), "")</f>
        <v/>
      </c>
    </row>
    <row r="91" spans="11:13" x14ac:dyDescent="0.3">
      <c r="K91" t="str">
        <f>IFERROR(TRIM(MID(Selection!K100, FIND("and", Selection!K100) + 4, LEN(Selection!K100))), "")</f>
        <v/>
      </c>
      <c r="M91" t="str" cm="1">
        <f t="array" ref="M91">IFERROR(INDEX($K$2:$K$100, MATCH(0, IF(ISBLANK($K$2:$K$100), 1, COUNTIF($M$1:M90, $K$2:$K$100)), 0)), "")</f>
        <v/>
      </c>
    </row>
    <row r="92" spans="11:13" x14ac:dyDescent="0.3">
      <c r="K92" t="str">
        <f>IFERROR(TRIM(MID(Selection!K101, FIND("and", Selection!K101) + 4, LEN(Selection!K101))), "")</f>
        <v/>
      </c>
      <c r="M92" t="str" cm="1">
        <f t="array" ref="M92">IFERROR(INDEX($K$2:$K$100, MATCH(0, IF(ISBLANK($K$2:$K$100), 1, COUNTIF($M$1:M91, $K$2:$K$100)), 0)), "")</f>
        <v/>
      </c>
    </row>
    <row r="93" spans="11:13" x14ac:dyDescent="0.3">
      <c r="K93" t="str">
        <f>IFERROR(TRIM(MID(Selection!K102, FIND("and", Selection!K102) + 4, LEN(Selection!K102))), "")</f>
        <v/>
      </c>
      <c r="M93" t="str" cm="1">
        <f t="array" ref="M93">IFERROR(INDEX($K$2:$K$100, MATCH(0, IF(ISBLANK($K$2:$K$100), 1, COUNTIF($M$1:M92, $K$2:$K$100)), 0)), "")</f>
        <v/>
      </c>
    </row>
    <row r="94" spans="11:13" x14ac:dyDescent="0.3">
      <c r="K94" t="str">
        <f>IFERROR(TRIM(MID(Selection!K103, FIND("and", Selection!K103) + 4, LEN(Selection!K103))), "")</f>
        <v/>
      </c>
      <c r="M94" t="str" cm="1">
        <f t="array" ref="M94">IFERROR(INDEX($K$2:$K$100, MATCH(0, IF(ISBLANK($K$2:$K$100), 1, COUNTIF($M$1:M93, $K$2:$K$100)), 0)), "")</f>
        <v/>
      </c>
    </row>
    <row r="95" spans="11:13" x14ac:dyDescent="0.3">
      <c r="K95" t="str">
        <f>IFERROR(TRIM(MID(Selection!K104, FIND("and", Selection!K104) + 4, LEN(Selection!K104))), "")</f>
        <v/>
      </c>
      <c r="M95" t="str" cm="1">
        <f t="array" ref="M95">IFERROR(INDEX($K$2:$K$100, MATCH(0, IF(ISBLANK($K$2:$K$100), 1, COUNTIF($M$1:M94, $K$2:$K$100)), 0)), "")</f>
        <v/>
      </c>
    </row>
    <row r="96" spans="11:13" x14ac:dyDescent="0.3">
      <c r="K96" t="str">
        <f>IFERROR(TRIM(MID(Selection!K105, FIND("and", Selection!K105) + 4, LEN(Selection!K105))), "")</f>
        <v/>
      </c>
      <c r="M96" t="str" cm="1">
        <f t="array" ref="M96">IFERROR(INDEX($K$2:$K$100, MATCH(0, IF(ISBLANK($K$2:$K$100), 1, COUNTIF($M$1:M95, $K$2:$K$100)), 0)), "")</f>
        <v/>
      </c>
    </row>
    <row r="97" spans="11:13" x14ac:dyDescent="0.3">
      <c r="K97" t="str">
        <f>IFERROR(TRIM(MID(Selection!K106, FIND("and", Selection!K106) + 4, LEN(Selection!K106))), "")</f>
        <v/>
      </c>
      <c r="M97" t="str" cm="1">
        <f t="array" ref="M97">IFERROR(INDEX($K$2:$K$100, MATCH(0, IF(ISBLANK($K$2:$K$100), 1, COUNTIF($M$1:M96, $K$2:$K$100)), 0)), "")</f>
        <v/>
      </c>
    </row>
    <row r="98" spans="11:13" x14ac:dyDescent="0.3">
      <c r="K98" t="str">
        <f>IFERROR(TRIM(MID(Selection!K107, FIND("and", Selection!K107) + 4, LEN(Selection!K107))), "")</f>
        <v/>
      </c>
      <c r="M98" t="str" cm="1">
        <f t="array" ref="M98">IFERROR(INDEX($K$2:$K$100, MATCH(0, IF(ISBLANK($K$2:$K$100), 1, COUNTIF($M$1:M97, $K$2:$K$100)), 0)), "")</f>
        <v/>
      </c>
    </row>
    <row r="99" spans="11:13" x14ac:dyDescent="0.3">
      <c r="K99" t="str">
        <f>IFERROR(TRIM(MID(Selection!K108, FIND("and", Selection!K108) + 4, LEN(Selection!K108))), "")</f>
        <v/>
      </c>
      <c r="M99" t="str" cm="1">
        <f t="array" ref="M99">IFERROR(INDEX($K$2:$K$100, MATCH(0, IF(ISBLANK($K$2:$K$100), 1, COUNTIF($M$1:M98, $K$2:$K$100)), 0)), "")</f>
        <v/>
      </c>
    </row>
    <row r="100" spans="11:13" x14ac:dyDescent="0.3">
      <c r="K100" t="str">
        <f>IFERROR(TRIM(MID(Selection!K109, FIND("and", Selection!K109) + 4, LEN(Selection!K109))), "")</f>
        <v/>
      </c>
      <c r="M100" t="str" cm="1">
        <f t="array" ref="M100">IFERROR(INDEX($K$2:$K$100, MATCH(0, IF(ISBLANK($K$2:$K$100), 1, COUNTIF($M$1:M99, $K$2:$K$100)), 0)), "")</f>
        <v/>
      </c>
    </row>
  </sheetData>
  <sheetProtection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625A4-7967-4E89-81E0-1BC6F4646DCF}">
  <sheetPr codeName="Sheet2">
    <tabColor rgb="FF92D050"/>
  </sheetPr>
  <dimension ref="A1:E157"/>
  <sheetViews>
    <sheetView workbookViewId="0">
      <selection activeCell="E2" sqref="E2"/>
    </sheetView>
  </sheetViews>
  <sheetFormatPr defaultRowHeight="14.4" x14ac:dyDescent="0.3"/>
  <cols>
    <col min="2" max="2" width="35.5546875" bestFit="1" customWidth="1"/>
    <col min="3" max="3" width="10.5546875" bestFit="1" customWidth="1"/>
    <col min="4" max="4" width="21.109375" customWidth="1"/>
    <col min="5" max="5" width="41.5546875" bestFit="1" customWidth="1"/>
  </cols>
  <sheetData>
    <row r="1" spans="1:5" s="1" customFormat="1" x14ac:dyDescent="0.3">
      <c r="A1" s="1" t="s">
        <v>94</v>
      </c>
      <c r="B1" s="1" t="s">
        <v>0</v>
      </c>
      <c r="C1" s="1" t="s">
        <v>428</v>
      </c>
      <c r="D1" s="1" t="s">
        <v>431</v>
      </c>
      <c r="E1" s="1" t="s">
        <v>1</v>
      </c>
    </row>
    <row r="2" spans="1:5" x14ac:dyDescent="0.3">
      <c r="A2" t="s">
        <v>95</v>
      </c>
      <c r="B2" t="s">
        <v>2</v>
      </c>
      <c r="C2">
        <v>3</v>
      </c>
      <c r="D2" t="s">
        <v>3</v>
      </c>
      <c r="E2" t="s">
        <v>421</v>
      </c>
    </row>
    <row r="3" spans="1:5" x14ac:dyDescent="0.3">
      <c r="A3" t="s">
        <v>95</v>
      </c>
      <c r="B3" t="s">
        <v>4</v>
      </c>
      <c r="C3">
        <v>3</v>
      </c>
      <c r="D3" t="s">
        <v>5</v>
      </c>
      <c r="E3" t="s">
        <v>421</v>
      </c>
    </row>
    <row r="4" spans="1:5" x14ac:dyDescent="0.3">
      <c r="A4" t="s">
        <v>95</v>
      </c>
      <c r="B4" t="s">
        <v>6</v>
      </c>
      <c r="C4">
        <v>3</v>
      </c>
      <c r="D4" t="s">
        <v>7</v>
      </c>
      <c r="E4" t="s">
        <v>422</v>
      </c>
    </row>
    <row r="5" spans="1:5" x14ac:dyDescent="0.3">
      <c r="A5" t="s">
        <v>95</v>
      </c>
      <c r="B5" t="s">
        <v>9</v>
      </c>
      <c r="C5">
        <v>3</v>
      </c>
      <c r="D5" t="s">
        <v>10</v>
      </c>
      <c r="E5" t="s">
        <v>449</v>
      </c>
    </row>
    <row r="6" spans="1:5" x14ac:dyDescent="0.3">
      <c r="A6" t="s">
        <v>95</v>
      </c>
      <c r="B6" t="s">
        <v>13</v>
      </c>
      <c r="C6">
        <v>3</v>
      </c>
      <c r="D6" t="s">
        <v>14</v>
      </c>
      <c r="E6" t="s">
        <v>448</v>
      </c>
    </row>
    <row r="7" spans="1:5" x14ac:dyDescent="0.3">
      <c r="A7" t="s">
        <v>95</v>
      </c>
      <c r="B7" t="s">
        <v>15</v>
      </c>
      <c r="C7">
        <v>3</v>
      </c>
      <c r="D7" t="s">
        <v>14</v>
      </c>
      <c r="E7" t="s">
        <v>448</v>
      </c>
    </row>
    <row r="8" spans="1:5" x14ac:dyDescent="0.3">
      <c r="A8" t="s">
        <v>95</v>
      </c>
      <c r="B8" t="s">
        <v>17</v>
      </c>
      <c r="C8">
        <v>3</v>
      </c>
      <c r="D8" t="s">
        <v>18</v>
      </c>
      <c r="E8" t="s">
        <v>421</v>
      </c>
    </row>
    <row r="9" spans="1:5" x14ac:dyDescent="0.3">
      <c r="A9" t="s">
        <v>95</v>
      </c>
      <c r="B9" t="s">
        <v>19</v>
      </c>
      <c r="C9">
        <v>3</v>
      </c>
      <c r="D9" t="s">
        <v>20</v>
      </c>
      <c r="E9" t="s">
        <v>421</v>
      </c>
    </row>
    <row r="10" spans="1:5" x14ac:dyDescent="0.3">
      <c r="A10" t="s">
        <v>95</v>
      </c>
      <c r="B10" t="s">
        <v>21</v>
      </c>
      <c r="C10">
        <v>3</v>
      </c>
      <c r="D10" t="s">
        <v>529</v>
      </c>
      <c r="E10" t="s">
        <v>449</v>
      </c>
    </row>
    <row r="11" spans="1:5" x14ac:dyDescent="0.3">
      <c r="A11" t="s">
        <v>95</v>
      </c>
      <c r="B11" t="s">
        <v>24</v>
      </c>
      <c r="C11">
        <v>3</v>
      </c>
      <c r="D11" t="s">
        <v>25</v>
      </c>
      <c r="E11" t="s">
        <v>421</v>
      </c>
    </row>
    <row r="12" spans="1:5" x14ac:dyDescent="0.3">
      <c r="A12" t="s">
        <v>95</v>
      </c>
      <c r="B12" t="s">
        <v>27</v>
      </c>
      <c r="C12">
        <v>3</v>
      </c>
      <c r="D12" t="s">
        <v>28</v>
      </c>
      <c r="E12" t="s">
        <v>448</v>
      </c>
    </row>
    <row r="13" spans="1:5" x14ac:dyDescent="0.3">
      <c r="A13" t="s">
        <v>95</v>
      </c>
      <c r="B13" t="s">
        <v>29</v>
      </c>
      <c r="C13">
        <v>3</v>
      </c>
      <c r="D13" t="s">
        <v>30</v>
      </c>
      <c r="E13" t="s">
        <v>421</v>
      </c>
    </row>
    <row r="14" spans="1:5" x14ac:dyDescent="0.3">
      <c r="A14" t="s">
        <v>95</v>
      </c>
      <c r="B14" t="s">
        <v>31</v>
      </c>
      <c r="C14">
        <v>3</v>
      </c>
      <c r="D14" t="s">
        <v>32</v>
      </c>
      <c r="E14" t="s">
        <v>421</v>
      </c>
    </row>
    <row r="15" spans="1:5" x14ac:dyDescent="0.3">
      <c r="A15" t="s">
        <v>95</v>
      </c>
      <c r="B15" t="s">
        <v>33</v>
      </c>
      <c r="C15">
        <v>3</v>
      </c>
      <c r="D15" t="s">
        <v>34</v>
      </c>
      <c r="E15" t="s">
        <v>424</v>
      </c>
    </row>
    <row r="16" spans="1:5" x14ac:dyDescent="0.3">
      <c r="A16" t="s">
        <v>95</v>
      </c>
      <c r="B16" t="s">
        <v>35</v>
      </c>
      <c r="C16">
        <v>3</v>
      </c>
      <c r="D16" t="s">
        <v>36</v>
      </c>
      <c r="E16" t="s">
        <v>424</v>
      </c>
    </row>
    <row r="17" spans="1:5" x14ac:dyDescent="0.3">
      <c r="A17" t="s">
        <v>95</v>
      </c>
      <c r="B17" t="s">
        <v>37</v>
      </c>
      <c r="C17">
        <v>3</v>
      </c>
      <c r="D17" t="s">
        <v>38</v>
      </c>
      <c r="E17" t="s">
        <v>423</v>
      </c>
    </row>
    <row r="18" spans="1:5" x14ac:dyDescent="0.3">
      <c r="A18" t="s">
        <v>95</v>
      </c>
      <c r="B18" t="s">
        <v>40</v>
      </c>
      <c r="C18">
        <v>3</v>
      </c>
      <c r="D18" t="s">
        <v>38</v>
      </c>
      <c r="E18" t="s">
        <v>423</v>
      </c>
    </row>
    <row r="19" spans="1:5" x14ac:dyDescent="0.3">
      <c r="A19" t="s">
        <v>95</v>
      </c>
      <c r="B19" t="s">
        <v>42</v>
      </c>
      <c r="C19">
        <v>3</v>
      </c>
      <c r="D19" t="s">
        <v>43</v>
      </c>
      <c r="E19" t="s">
        <v>449</v>
      </c>
    </row>
    <row r="20" spans="1:5" x14ac:dyDescent="0.3">
      <c r="A20" t="s">
        <v>95</v>
      </c>
      <c r="B20" t="s">
        <v>44</v>
      </c>
      <c r="C20">
        <v>3</v>
      </c>
      <c r="D20" t="s">
        <v>45</v>
      </c>
      <c r="E20" t="s">
        <v>421</v>
      </c>
    </row>
    <row r="21" spans="1:5" x14ac:dyDescent="0.3">
      <c r="A21" t="s">
        <v>95</v>
      </c>
      <c r="B21" t="s">
        <v>47</v>
      </c>
      <c r="C21">
        <v>3</v>
      </c>
      <c r="D21" t="s">
        <v>48</v>
      </c>
      <c r="E21" t="s">
        <v>421</v>
      </c>
    </row>
    <row r="22" spans="1:5" x14ac:dyDescent="0.3">
      <c r="A22" t="s">
        <v>95</v>
      </c>
      <c r="B22" t="s">
        <v>50</v>
      </c>
      <c r="C22">
        <v>3</v>
      </c>
      <c r="D22" t="s">
        <v>51</v>
      </c>
      <c r="E22" t="s">
        <v>421</v>
      </c>
    </row>
    <row r="23" spans="1:5" x14ac:dyDescent="0.3">
      <c r="A23" t="s">
        <v>95</v>
      </c>
      <c r="B23" t="s">
        <v>53</v>
      </c>
      <c r="C23">
        <v>3</v>
      </c>
      <c r="D23" t="s">
        <v>54</v>
      </c>
      <c r="E23" t="s">
        <v>421</v>
      </c>
    </row>
    <row r="24" spans="1:5" x14ac:dyDescent="0.3">
      <c r="A24" t="s">
        <v>95</v>
      </c>
      <c r="B24" t="s">
        <v>55</v>
      </c>
      <c r="C24">
        <v>3</v>
      </c>
      <c r="D24" t="s">
        <v>56</v>
      </c>
      <c r="E24" t="s">
        <v>424</v>
      </c>
    </row>
    <row r="25" spans="1:5" x14ac:dyDescent="0.3">
      <c r="A25" t="s">
        <v>95</v>
      </c>
      <c r="B25" t="s">
        <v>57</v>
      </c>
      <c r="C25">
        <v>3</v>
      </c>
      <c r="D25" t="s">
        <v>58</v>
      </c>
      <c r="E25" t="s">
        <v>421</v>
      </c>
    </row>
    <row r="26" spans="1:5" x14ac:dyDescent="0.3">
      <c r="A26" t="s">
        <v>95</v>
      </c>
      <c r="B26" t="s">
        <v>59</v>
      </c>
      <c r="C26">
        <v>3</v>
      </c>
      <c r="D26" t="s">
        <v>60</v>
      </c>
      <c r="E26" t="s">
        <v>421</v>
      </c>
    </row>
    <row r="27" spans="1:5" x14ac:dyDescent="0.3">
      <c r="A27" t="s">
        <v>95</v>
      </c>
      <c r="B27" t="s">
        <v>62</v>
      </c>
      <c r="C27">
        <v>3</v>
      </c>
      <c r="D27" t="s">
        <v>63</v>
      </c>
      <c r="E27" t="s">
        <v>421</v>
      </c>
    </row>
    <row r="28" spans="1:5" x14ac:dyDescent="0.3">
      <c r="A28" t="s">
        <v>95</v>
      </c>
      <c r="B28" t="s">
        <v>65</v>
      </c>
      <c r="C28">
        <v>3</v>
      </c>
      <c r="D28" t="s">
        <v>66</v>
      </c>
      <c r="E28" t="s">
        <v>421</v>
      </c>
    </row>
    <row r="29" spans="1:5" x14ac:dyDescent="0.3">
      <c r="A29" t="s">
        <v>95</v>
      </c>
      <c r="B29" t="s">
        <v>67</v>
      </c>
      <c r="C29">
        <v>3</v>
      </c>
      <c r="D29" t="s">
        <v>711</v>
      </c>
      <c r="E29" t="s">
        <v>421</v>
      </c>
    </row>
    <row r="30" spans="1:5" x14ac:dyDescent="0.3">
      <c r="A30" t="s">
        <v>95</v>
      </c>
      <c r="B30" t="s">
        <v>68</v>
      </c>
      <c r="C30">
        <v>3</v>
      </c>
      <c r="D30" t="s">
        <v>69</v>
      </c>
      <c r="E30" t="s">
        <v>449</v>
      </c>
    </row>
    <row r="31" spans="1:5" x14ac:dyDescent="0.3">
      <c r="A31" t="s">
        <v>95</v>
      </c>
      <c r="B31" t="s">
        <v>70</v>
      </c>
      <c r="C31">
        <v>3</v>
      </c>
      <c r="D31" t="s">
        <v>71</v>
      </c>
      <c r="E31" t="s">
        <v>449</v>
      </c>
    </row>
    <row r="32" spans="1:5" x14ac:dyDescent="0.3">
      <c r="A32" t="s">
        <v>95</v>
      </c>
      <c r="B32" t="s">
        <v>72</v>
      </c>
      <c r="C32">
        <v>3</v>
      </c>
      <c r="D32" t="s">
        <v>71</v>
      </c>
      <c r="E32" t="s">
        <v>449</v>
      </c>
    </row>
    <row r="33" spans="1:5" x14ac:dyDescent="0.3">
      <c r="A33" t="s">
        <v>95</v>
      </c>
      <c r="B33" t="s">
        <v>74</v>
      </c>
      <c r="C33">
        <v>3</v>
      </c>
      <c r="D33" t="s">
        <v>69</v>
      </c>
      <c r="E33" t="s">
        <v>449</v>
      </c>
    </row>
    <row r="34" spans="1:5" x14ac:dyDescent="0.3">
      <c r="A34" t="s">
        <v>95</v>
      </c>
      <c r="B34" t="s">
        <v>76</v>
      </c>
      <c r="C34">
        <v>3</v>
      </c>
      <c r="D34" t="s">
        <v>77</v>
      </c>
      <c r="E34" t="s">
        <v>448</v>
      </c>
    </row>
    <row r="35" spans="1:5" x14ac:dyDescent="0.3">
      <c r="A35" t="s">
        <v>95</v>
      </c>
      <c r="B35" t="s">
        <v>79</v>
      </c>
      <c r="C35">
        <v>3</v>
      </c>
      <c r="D35" t="s">
        <v>80</v>
      </c>
      <c r="E35" t="s">
        <v>424</v>
      </c>
    </row>
    <row r="36" spans="1:5" x14ac:dyDescent="0.3">
      <c r="A36" t="s">
        <v>95</v>
      </c>
      <c r="B36" t="s">
        <v>81</v>
      </c>
      <c r="C36">
        <v>3</v>
      </c>
      <c r="D36" t="s">
        <v>82</v>
      </c>
      <c r="E36" t="s">
        <v>421</v>
      </c>
    </row>
    <row r="37" spans="1:5" x14ac:dyDescent="0.3">
      <c r="A37" t="s">
        <v>95</v>
      </c>
      <c r="B37" t="s">
        <v>84</v>
      </c>
      <c r="C37">
        <v>3</v>
      </c>
      <c r="D37" t="s">
        <v>85</v>
      </c>
      <c r="E37" t="s">
        <v>421</v>
      </c>
    </row>
    <row r="38" spans="1:5" x14ac:dyDescent="0.3">
      <c r="A38" t="s">
        <v>95</v>
      </c>
      <c r="B38" t="s">
        <v>87</v>
      </c>
      <c r="C38">
        <v>3</v>
      </c>
      <c r="D38" t="s">
        <v>88</v>
      </c>
      <c r="E38" t="s">
        <v>448</v>
      </c>
    </row>
    <row r="39" spans="1:5" x14ac:dyDescent="0.3">
      <c r="A39" t="s">
        <v>95</v>
      </c>
      <c r="B39" t="s">
        <v>89</v>
      </c>
      <c r="C39">
        <v>3</v>
      </c>
      <c r="D39" t="s">
        <v>90</v>
      </c>
      <c r="E39" t="s">
        <v>421</v>
      </c>
    </row>
    <row r="40" spans="1:5" x14ac:dyDescent="0.3">
      <c r="A40" t="s">
        <v>95</v>
      </c>
      <c r="B40" t="s">
        <v>92</v>
      </c>
      <c r="C40">
        <v>3</v>
      </c>
      <c r="D40" t="s">
        <v>93</v>
      </c>
      <c r="E40" t="s">
        <v>422</v>
      </c>
    </row>
    <row r="41" spans="1:5" x14ac:dyDescent="0.3">
      <c r="A41" t="s">
        <v>95</v>
      </c>
      <c r="B41" t="s">
        <v>2</v>
      </c>
      <c r="C41">
        <v>4</v>
      </c>
      <c r="D41" t="s">
        <v>421</v>
      </c>
      <c r="E41" t="s">
        <v>421</v>
      </c>
    </row>
    <row r="42" spans="1:5" x14ac:dyDescent="0.3">
      <c r="A42" t="s">
        <v>95</v>
      </c>
      <c r="B42" t="s">
        <v>4</v>
      </c>
      <c r="C42">
        <v>4</v>
      </c>
      <c r="D42" t="s">
        <v>421</v>
      </c>
      <c r="E42" t="s">
        <v>421</v>
      </c>
    </row>
    <row r="43" spans="1:5" x14ac:dyDescent="0.3">
      <c r="A43" t="s">
        <v>95</v>
      </c>
      <c r="B43" t="s">
        <v>6</v>
      </c>
      <c r="C43">
        <v>4</v>
      </c>
      <c r="D43" t="s">
        <v>1253</v>
      </c>
      <c r="E43" t="s">
        <v>422</v>
      </c>
    </row>
    <row r="44" spans="1:5" x14ac:dyDescent="0.3">
      <c r="A44" t="s">
        <v>95</v>
      </c>
      <c r="B44" t="s">
        <v>9</v>
      </c>
      <c r="C44">
        <v>4</v>
      </c>
      <c r="D44" t="s">
        <v>11</v>
      </c>
      <c r="E44" t="s">
        <v>449</v>
      </c>
    </row>
    <row r="45" spans="1:5" x14ac:dyDescent="0.3">
      <c r="A45" t="s">
        <v>95</v>
      </c>
      <c r="B45" t="s">
        <v>13</v>
      </c>
      <c r="C45">
        <v>4</v>
      </c>
      <c r="D45" t="s">
        <v>14</v>
      </c>
      <c r="E45" t="s">
        <v>448</v>
      </c>
    </row>
    <row r="46" spans="1:5" x14ac:dyDescent="0.3">
      <c r="A46" t="s">
        <v>95</v>
      </c>
      <c r="B46" t="s">
        <v>15</v>
      </c>
      <c r="C46">
        <v>4</v>
      </c>
      <c r="D46" t="s">
        <v>16</v>
      </c>
      <c r="E46" t="s">
        <v>459</v>
      </c>
    </row>
    <row r="47" spans="1:5" x14ac:dyDescent="0.3">
      <c r="A47" t="s">
        <v>95</v>
      </c>
      <c r="B47" t="s">
        <v>17</v>
      </c>
      <c r="C47">
        <v>4</v>
      </c>
      <c r="D47" t="s">
        <v>18</v>
      </c>
      <c r="E47" t="s">
        <v>421</v>
      </c>
    </row>
    <row r="48" spans="1:5" x14ac:dyDescent="0.3">
      <c r="A48" t="s">
        <v>95</v>
      </c>
      <c r="B48" t="s">
        <v>19</v>
      </c>
      <c r="C48">
        <v>4</v>
      </c>
      <c r="D48" t="s">
        <v>20</v>
      </c>
      <c r="E48" t="s">
        <v>421</v>
      </c>
    </row>
    <row r="49" spans="1:5" x14ac:dyDescent="0.3">
      <c r="A49" t="s">
        <v>95</v>
      </c>
      <c r="B49" t="s">
        <v>21</v>
      </c>
      <c r="C49">
        <v>4</v>
      </c>
      <c r="D49" t="s">
        <v>22</v>
      </c>
      <c r="E49" t="s">
        <v>449</v>
      </c>
    </row>
    <row r="50" spans="1:5" x14ac:dyDescent="0.3">
      <c r="A50" t="s">
        <v>95</v>
      </c>
      <c r="B50" t="s">
        <v>24</v>
      </c>
      <c r="C50">
        <v>4</v>
      </c>
      <c r="D50" t="s">
        <v>26</v>
      </c>
      <c r="E50" t="s">
        <v>421</v>
      </c>
    </row>
    <row r="51" spans="1:5" x14ac:dyDescent="0.3">
      <c r="A51" t="s">
        <v>95</v>
      </c>
      <c r="B51" t="s">
        <v>27</v>
      </c>
      <c r="C51">
        <v>4</v>
      </c>
      <c r="D51" t="s">
        <v>28</v>
      </c>
      <c r="E51" t="s">
        <v>448</v>
      </c>
    </row>
    <row r="52" spans="1:5" x14ac:dyDescent="0.3">
      <c r="A52" t="s">
        <v>95</v>
      </c>
      <c r="B52" t="s">
        <v>29</v>
      </c>
      <c r="C52">
        <v>4</v>
      </c>
      <c r="D52" t="s">
        <v>30</v>
      </c>
      <c r="E52" t="s">
        <v>421</v>
      </c>
    </row>
    <row r="53" spans="1:5" x14ac:dyDescent="0.3">
      <c r="A53" t="s">
        <v>95</v>
      </c>
      <c r="B53" t="s">
        <v>31</v>
      </c>
      <c r="C53">
        <v>4</v>
      </c>
      <c r="D53" t="s">
        <v>32</v>
      </c>
      <c r="E53" t="s">
        <v>421</v>
      </c>
    </row>
    <row r="54" spans="1:5" x14ac:dyDescent="0.3">
      <c r="A54" t="s">
        <v>95</v>
      </c>
      <c r="B54" t="s">
        <v>33</v>
      </c>
      <c r="C54">
        <v>4</v>
      </c>
      <c r="D54" t="s">
        <v>34</v>
      </c>
      <c r="E54" t="s">
        <v>421</v>
      </c>
    </row>
    <row r="55" spans="1:5" x14ac:dyDescent="0.3">
      <c r="A55" t="s">
        <v>95</v>
      </c>
      <c r="B55" t="s">
        <v>35</v>
      </c>
      <c r="C55">
        <v>4</v>
      </c>
      <c r="D55" t="s">
        <v>36</v>
      </c>
      <c r="E55" t="s">
        <v>421</v>
      </c>
    </row>
    <row r="56" spans="1:5" x14ac:dyDescent="0.3">
      <c r="A56" t="s">
        <v>95</v>
      </c>
      <c r="B56" t="s">
        <v>37</v>
      </c>
      <c r="C56">
        <v>4</v>
      </c>
      <c r="D56" t="s">
        <v>39</v>
      </c>
      <c r="E56" t="s">
        <v>425</v>
      </c>
    </row>
    <row r="57" spans="1:5" x14ac:dyDescent="0.3">
      <c r="A57" t="s">
        <v>95</v>
      </c>
      <c r="B57" t="s">
        <v>40</v>
      </c>
      <c r="C57">
        <v>4</v>
      </c>
      <c r="D57" t="s">
        <v>41</v>
      </c>
      <c r="E57" t="s">
        <v>425</v>
      </c>
    </row>
    <row r="58" spans="1:5" x14ac:dyDescent="0.3">
      <c r="A58" t="s">
        <v>95</v>
      </c>
      <c r="B58" t="s">
        <v>42</v>
      </c>
      <c r="C58">
        <v>4</v>
      </c>
      <c r="D58" t="s">
        <v>43</v>
      </c>
      <c r="E58" t="s">
        <v>449</v>
      </c>
    </row>
    <row r="59" spans="1:5" x14ac:dyDescent="0.3">
      <c r="A59" t="s">
        <v>95</v>
      </c>
      <c r="B59" t="s">
        <v>44</v>
      </c>
      <c r="C59">
        <v>4</v>
      </c>
      <c r="D59" t="s">
        <v>46</v>
      </c>
      <c r="E59" t="s">
        <v>422</v>
      </c>
    </row>
    <row r="60" spans="1:5" x14ac:dyDescent="0.3">
      <c r="A60" t="s">
        <v>95</v>
      </c>
      <c r="B60" t="s">
        <v>47</v>
      </c>
      <c r="C60">
        <v>4</v>
      </c>
      <c r="D60" t="s">
        <v>49</v>
      </c>
      <c r="E60" t="s">
        <v>421</v>
      </c>
    </row>
    <row r="61" spans="1:5" x14ac:dyDescent="0.3">
      <c r="A61" t="s">
        <v>95</v>
      </c>
      <c r="B61" t="s">
        <v>50</v>
      </c>
      <c r="C61">
        <v>4</v>
      </c>
      <c r="D61" t="s">
        <v>52</v>
      </c>
      <c r="E61" t="s">
        <v>421</v>
      </c>
    </row>
    <row r="62" spans="1:5" x14ac:dyDescent="0.3">
      <c r="A62" t="s">
        <v>95</v>
      </c>
      <c r="B62" t="s">
        <v>53</v>
      </c>
      <c r="C62">
        <v>4</v>
      </c>
      <c r="D62" t="s">
        <v>54</v>
      </c>
      <c r="E62" t="s">
        <v>421</v>
      </c>
    </row>
    <row r="63" spans="1:5" x14ac:dyDescent="0.3">
      <c r="A63" t="s">
        <v>95</v>
      </c>
      <c r="B63" t="s">
        <v>55</v>
      </c>
      <c r="C63">
        <v>4</v>
      </c>
      <c r="D63" t="s">
        <v>56</v>
      </c>
      <c r="E63" t="s">
        <v>424</v>
      </c>
    </row>
    <row r="64" spans="1:5" x14ac:dyDescent="0.3">
      <c r="A64" t="s">
        <v>95</v>
      </c>
      <c r="B64" t="s">
        <v>57</v>
      </c>
      <c r="C64">
        <v>4</v>
      </c>
      <c r="D64" t="s">
        <v>58</v>
      </c>
      <c r="E64" t="s">
        <v>421</v>
      </c>
    </row>
    <row r="65" spans="1:5" x14ac:dyDescent="0.3">
      <c r="A65" t="s">
        <v>95</v>
      </c>
      <c r="B65" t="s">
        <v>59</v>
      </c>
      <c r="C65">
        <v>4</v>
      </c>
      <c r="D65" t="s">
        <v>61</v>
      </c>
      <c r="E65" t="s">
        <v>421</v>
      </c>
    </row>
    <row r="66" spans="1:5" x14ac:dyDescent="0.3">
      <c r="A66" t="s">
        <v>95</v>
      </c>
      <c r="B66" t="s">
        <v>62</v>
      </c>
      <c r="C66">
        <v>4</v>
      </c>
      <c r="D66" t="s">
        <v>64</v>
      </c>
      <c r="E66" t="s">
        <v>421</v>
      </c>
    </row>
    <row r="67" spans="1:5" x14ac:dyDescent="0.3">
      <c r="A67" t="s">
        <v>95</v>
      </c>
      <c r="B67" t="s">
        <v>65</v>
      </c>
      <c r="C67">
        <v>4</v>
      </c>
      <c r="D67" t="s">
        <v>66</v>
      </c>
      <c r="E67" t="s">
        <v>421</v>
      </c>
    </row>
    <row r="68" spans="1:5" x14ac:dyDescent="0.3">
      <c r="A68" t="s">
        <v>95</v>
      </c>
      <c r="B68" t="s">
        <v>67</v>
      </c>
      <c r="C68">
        <v>4</v>
      </c>
      <c r="D68" t="s">
        <v>711</v>
      </c>
      <c r="E68" t="s">
        <v>421</v>
      </c>
    </row>
    <row r="69" spans="1:5" x14ac:dyDescent="0.3">
      <c r="A69" t="s">
        <v>95</v>
      </c>
      <c r="B69" t="s">
        <v>68</v>
      </c>
      <c r="C69">
        <v>4</v>
      </c>
      <c r="D69" t="s">
        <v>69</v>
      </c>
      <c r="E69" t="s">
        <v>449</v>
      </c>
    </row>
    <row r="70" spans="1:5" x14ac:dyDescent="0.3">
      <c r="A70" t="s">
        <v>95</v>
      </c>
      <c r="B70" t="s">
        <v>70</v>
      </c>
      <c r="C70">
        <v>4</v>
      </c>
      <c r="D70" t="s">
        <v>71</v>
      </c>
      <c r="E70" t="s">
        <v>449</v>
      </c>
    </row>
    <row r="71" spans="1:5" x14ac:dyDescent="0.3">
      <c r="A71" t="s">
        <v>95</v>
      </c>
      <c r="B71" t="s">
        <v>72</v>
      </c>
      <c r="C71">
        <v>4</v>
      </c>
      <c r="D71" t="s">
        <v>73</v>
      </c>
      <c r="E71" t="s">
        <v>449</v>
      </c>
    </row>
    <row r="72" spans="1:5" x14ac:dyDescent="0.3">
      <c r="A72" t="s">
        <v>95</v>
      </c>
      <c r="B72" t="s">
        <v>74</v>
      </c>
      <c r="C72">
        <v>4</v>
      </c>
      <c r="D72" t="s">
        <v>75</v>
      </c>
      <c r="E72" t="s">
        <v>449</v>
      </c>
    </row>
    <row r="73" spans="1:5" x14ac:dyDescent="0.3">
      <c r="A73" t="s">
        <v>95</v>
      </c>
      <c r="B73" t="s">
        <v>76</v>
      </c>
      <c r="C73">
        <v>4</v>
      </c>
      <c r="D73" t="s">
        <v>78</v>
      </c>
      <c r="E73" t="s">
        <v>459</v>
      </c>
    </row>
    <row r="74" spans="1:5" x14ac:dyDescent="0.3">
      <c r="A74" t="s">
        <v>95</v>
      </c>
      <c r="B74" t="s">
        <v>79</v>
      </c>
      <c r="C74">
        <v>4</v>
      </c>
      <c r="D74" t="s">
        <v>80</v>
      </c>
      <c r="E74" t="s">
        <v>424</v>
      </c>
    </row>
    <row r="75" spans="1:5" x14ac:dyDescent="0.3">
      <c r="A75" t="s">
        <v>95</v>
      </c>
      <c r="B75" t="s">
        <v>81</v>
      </c>
      <c r="C75">
        <v>4</v>
      </c>
      <c r="D75" t="s">
        <v>83</v>
      </c>
      <c r="E75" t="s">
        <v>421</v>
      </c>
    </row>
    <row r="76" spans="1:5" x14ac:dyDescent="0.3">
      <c r="A76" t="s">
        <v>95</v>
      </c>
      <c r="B76" t="s">
        <v>84</v>
      </c>
      <c r="C76">
        <v>4</v>
      </c>
      <c r="D76" t="s">
        <v>86</v>
      </c>
      <c r="E76" t="s">
        <v>421</v>
      </c>
    </row>
    <row r="77" spans="1:5" x14ac:dyDescent="0.3">
      <c r="A77" t="s">
        <v>95</v>
      </c>
      <c r="B77" t="s">
        <v>87</v>
      </c>
      <c r="C77">
        <v>4</v>
      </c>
      <c r="D77" t="s">
        <v>88</v>
      </c>
      <c r="E77" t="s">
        <v>448</v>
      </c>
    </row>
    <row r="78" spans="1:5" x14ac:dyDescent="0.3">
      <c r="A78" t="s">
        <v>95</v>
      </c>
      <c r="B78" t="s">
        <v>89</v>
      </c>
      <c r="C78">
        <v>4</v>
      </c>
      <c r="D78" t="s">
        <v>91</v>
      </c>
      <c r="E78" t="s">
        <v>426</v>
      </c>
    </row>
    <row r="79" spans="1:5" x14ac:dyDescent="0.3">
      <c r="A79" t="s">
        <v>95</v>
      </c>
      <c r="B79" t="s">
        <v>92</v>
      </c>
      <c r="C79">
        <v>4</v>
      </c>
      <c r="D79" t="s">
        <v>93</v>
      </c>
      <c r="E79" t="s">
        <v>422</v>
      </c>
    </row>
    <row r="80" spans="1:5" x14ac:dyDescent="0.3">
      <c r="A80" t="s">
        <v>95</v>
      </c>
      <c r="B80" t="s">
        <v>2</v>
      </c>
      <c r="C80">
        <v>5</v>
      </c>
      <c r="D80" t="s">
        <v>421</v>
      </c>
      <c r="E80" t="s">
        <v>421</v>
      </c>
    </row>
    <row r="81" spans="1:5" x14ac:dyDescent="0.3">
      <c r="A81" t="s">
        <v>95</v>
      </c>
      <c r="B81" t="s">
        <v>4</v>
      </c>
      <c r="C81">
        <v>5</v>
      </c>
      <c r="D81" t="s">
        <v>421</v>
      </c>
      <c r="E81" t="s">
        <v>421</v>
      </c>
    </row>
    <row r="82" spans="1:5" x14ac:dyDescent="0.3">
      <c r="A82" t="s">
        <v>95</v>
      </c>
      <c r="B82" t="s">
        <v>6</v>
      </c>
      <c r="C82">
        <v>5</v>
      </c>
      <c r="D82" t="s">
        <v>1253</v>
      </c>
      <c r="E82" t="s">
        <v>422</v>
      </c>
    </row>
    <row r="83" spans="1:5" x14ac:dyDescent="0.3">
      <c r="A83" t="s">
        <v>95</v>
      </c>
      <c r="B83" t="s">
        <v>9</v>
      </c>
      <c r="C83">
        <v>5</v>
      </c>
      <c r="D83" t="s">
        <v>12</v>
      </c>
      <c r="E83" t="s">
        <v>449</v>
      </c>
    </row>
    <row r="84" spans="1:5" x14ac:dyDescent="0.3">
      <c r="A84" t="s">
        <v>95</v>
      </c>
      <c r="B84" t="s">
        <v>13</v>
      </c>
      <c r="C84">
        <v>5</v>
      </c>
      <c r="D84" t="s">
        <v>14</v>
      </c>
      <c r="E84" t="s">
        <v>448</v>
      </c>
    </row>
    <row r="85" spans="1:5" x14ac:dyDescent="0.3">
      <c r="A85" t="s">
        <v>95</v>
      </c>
      <c r="B85" t="s">
        <v>15</v>
      </c>
      <c r="C85">
        <v>5</v>
      </c>
      <c r="D85" t="s">
        <v>16</v>
      </c>
      <c r="E85" t="s">
        <v>459</v>
      </c>
    </row>
    <row r="86" spans="1:5" x14ac:dyDescent="0.3">
      <c r="A86" t="s">
        <v>95</v>
      </c>
      <c r="B86" t="s">
        <v>17</v>
      </c>
      <c r="C86">
        <v>5</v>
      </c>
      <c r="D86" t="s">
        <v>18</v>
      </c>
      <c r="E86" t="s">
        <v>421</v>
      </c>
    </row>
    <row r="87" spans="1:5" x14ac:dyDescent="0.3">
      <c r="A87" t="s">
        <v>95</v>
      </c>
      <c r="B87" t="s">
        <v>19</v>
      </c>
      <c r="C87">
        <v>5</v>
      </c>
      <c r="D87" t="s">
        <v>20</v>
      </c>
      <c r="E87" t="s">
        <v>421</v>
      </c>
    </row>
    <row r="88" spans="1:5" x14ac:dyDescent="0.3">
      <c r="A88" t="s">
        <v>95</v>
      </c>
      <c r="B88" t="s">
        <v>21</v>
      </c>
      <c r="C88">
        <v>5</v>
      </c>
      <c r="D88" t="s">
        <v>23</v>
      </c>
      <c r="E88" t="s">
        <v>449</v>
      </c>
    </row>
    <row r="89" spans="1:5" x14ac:dyDescent="0.3">
      <c r="A89" t="s">
        <v>95</v>
      </c>
      <c r="B89" t="s">
        <v>24</v>
      </c>
      <c r="C89">
        <v>5</v>
      </c>
      <c r="D89" t="s">
        <v>26</v>
      </c>
      <c r="E89" t="s">
        <v>421</v>
      </c>
    </row>
    <row r="90" spans="1:5" x14ac:dyDescent="0.3">
      <c r="A90" t="s">
        <v>95</v>
      </c>
      <c r="B90" t="s">
        <v>27</v>
      </c>
      <c r="C90">
        <v>5</v>
      </c>
      <c r="D90" t="s">
        <v>28</v>
      </c>
      <c r="E90" t="s">
        <v>448</v>
      </c>
    </row>
    <row r="91" spans="1:5" x14ac:dyDescent="0.3">
      <c r="A91" t="s">
        <v>95</v>
      </c>
      <c r="B91" t="s">
        <v>29</v>
      </c>
      <c r="C91">
        <v>5</v>
      </c>
      <c r="D91" t="s">
        <v>30</v>
      </c>
      <c r="E91" t="s">
        <v>421</v>
      </c>
    </row>
    <row r="92" spans="1:5" x14ac:dyDescent="0.3">
      <c r="A92" t="s">
        <v>95</v>
      </c>
      <c r="B92" t="s">
        <v>31</v>
      </c>
      <c r="C92">
        <v>5</v>
      </c>
      <c r="D92" t="s">
        <v>32</v>
      </c>
      <c r="E92" t="s">
        <v>421</v>
      </c>
    </row>
    <row r="93" spans="1:5" x14ac:dyDescent="0.3">
      <c r="A93" t="s">
        <v>95</v>
      </c>
      <c r="B93" t="s">
        <v>33</v>
      </c>
      <c r="C93">
        <v>5</v>
      </c>
      <c r="D93" t="s">
        <v>34</v>
      </c>
      <c r="E93" t="s">
        <v>421</v>
      </c>
    </row>
    <row r="94" spans="1:5" x14ac:dyDescent="0.3">
      <c r="A94" t="s">
        <v>95</v>
      </c>
      <c r="B94" t="s">
        <v>35</v>
      </c>
      <c r="C94">
        <v>5</v>
      </c>
      <c r="D94" t="s">
        <v>36</v>
      </c>
      <c r="E94" t="s">
        <v>421</v>
      </c>
    </row>
    <row r="95" spans="1:5" x14ac:dyDescent="0.3">
      <c r="A95" t="s">
        <v>95</v>
      </c>
      <c r="B95" t="s">
        <v>37</v>
      </c>
      <c r="C95">
        <v>5</v>
      </c>
      <c r="D95" t="s">
        <v>39</v>
      </c>
      <c r="E95" t="s">
        <v>425</v>
      </c>
    </row>
    <row r="96" spans="1:5" x14ac:dyDescent="0.3">
      <c r="A96" t="s">
        <v>95</v>
      </c>
      <c r="B96" t="s">
        <v>40</v>
      </c>
      <c r="C96">
        <v>5</v>
      </c>
      <c r="D96" t="s">
        <v>41</v>
      </c>
      <c r="E96" t="s">
        <v>425</v>
      </c>
    </row>
    <row r="97" spans="1:5" x14ac:dyDescent="0.3">
      <c r="A97" t="s">
        <v>95</v>
      </c>
      <c r="B97" t="s">
        <v>42</v>
      </c>
      <c r="C97">
        <v>5</v>
      </c>
      <c r="D97" t="s">
        <v>43</v>
      </c>
      <c r="E97" t="s">
        <v>449</v>
      </c>
    </row>
    <row r="98" spans="1:5" x14ac:dyDescent="0.3">
      <c r="A98" t="s">
        <v>95</v>
      </c>
      <c r="B98" t="s">
        <v>44</v>
      </c>
      <c r="C98">
        <v>5</v>
      </c>
      <c r="D98" t="s">
        <v>46</v>
      </c>
      <c r="E98" t="s">
        <v>422</v>
      </c>
    </row>
    <row r="99" spans="1:5" x14ac:dyDescent="0.3">
      <c r="A99" t="s">
        <v>95</v>
      </c>
      <c r="B99" t="s">
        <v>47</v>
      </c>
      <c r="C99">
        <v>5</v>
      </c>
      <c r="D99" t="s">
        <v>49</v>
      </c>
      <c r="E99" t="s">
        <v>421</v>
      </c>
    </row>
    <row r="100" spans="1:5" x14ac:dyDescent="0.3">
      <c r="A100" t="s">
        <v>95</v>
      </c>
      <c r="B100" t="s">
        <v>50</v>
      </c>
      <c r="C100">
        <v>5</v>
      </c>
      <c r="D100" t="s">
        <v>52</v>
      </c>
      <c r="E100" t="s">
        <v>421</v>
      </c>
    </row>
    <row r="101" spans="1:5" x14ac:dyDescent="0.3">
      <c r="A101" t="s">
        <v>95</v>
      </c>
      <c r="B101" t="s">
        <v>53</v>
      </c>
      <c r="C101">
        <v>5</v>
      </c>
      <c r="D101" t="s">
        <v>54</v>
      </c>
      <c r="E101" t="s">
        <v>421</v>
      </c>
    </row>
    <row r="102" spans="1:5" x14ac:dyDescent="0.3">
      <c r="A102" t="s">
        <v>95</v>
      </c>
      <c r="B102" t="s">
        <v>55</v>
      </c>
      <c r="C102">
        <v>5</v>
      </c>
      <c r="D102" t="s">
        <v>56</v>
      </c>
      <c r="E102" t="s">
        <v>424</v>
      </c>
    </row>
    <row r="103" spans="1:5" x14ac:dyDescent="0.3">
      <c r="A103" t="s">
        <v>95</v>
      </c>
      <c r="B103" t="s">
        <v>57</v>
      </c>
      <c r="C103">
        <v>5</v>
      </c>
      <c r="D103" t="s">
        <v>58</v>
      </c>
      <c r="E103" t="s">
        <v>421</v>
      </c>
    </row>
    <row r="104" spans="1:5" x14ac:dyDescent="0.3">
      <c r="A104" t="s">
        <v>95</v>
      </c>
      <c r="B104" t="s">
        <v>59</v>
      </c>
      <c r="C104">
        <v>5</v>
      </c>
      <c r="D104" t="s">
        <v>61</v>
      </c>
      <c r="E104" t="s">
        <v>421</v>
      </c>
    </row>
    <row r="105" spans="1:5" x14ac:dyDescent="0.3">
      <c r="A105" t="s">
        <v>95</v>
      </c>
      <c r="B105" t="s">
        <v>62</v>
      </c>
      <c r="C105">
        <v>5</v>
      </c>
      <c r="D105" t="s">
        <v>64</v>
      </c>
      <c r="E105" t="s">
        <v>421</v>
      </c>
    </row>
    <row r="106" spans="1:5" x14ac:dyDescent="0.3">
      <c r="A106" t="s">
        <v>95</v>
      </c>
      <c r="B106" t="s">
        <v>65</v>
      </c>
      <c r="C106">
        <v>5</v>
      </c>
      <c r="D106" t="s">
        <v>66</v>
      </c>
      <c r="E106" t="s">
        <v>421</v>
      </c>
    </row>
    <row r="107" spans="1:5" x14ac:dyDescent="0.3">
      <c r="A107" t="s">
        <v>95</v>
      </c>
      <c r="B107" t="s">
        <v>67</v>
      </c>
      <c r="C107">
        <v>5</v>
      </c>
      <c r="D107" t="s">
        <v>711</v>
      </c>
      <c r="E107" t="s">
        <v>421</v>
      </c>
    </row>
    <row r="108" spans="1:5" x14ac:dyDescent="0.3">
      <c r="A108" t="s">
        <v>95</v>
      </c>
      <c r="B108" t="s">
        <v>68</v>
      </c>
      <c r="C108">
        <v>5</v>
      </c>
      <c r="D108" t="s">
        <v>69</v>
      </c>
      <c r="E108" t="s">
        <v>449</v>
      </c>
    </row>
    <row r="109" spans="1:5" x14ac:dyDescent="0.3">
      <c r="A109" t="s">
        <v>95</v>
      </c>
      <c r="B109" t="s">
        <v>70</v>
      </c>
      <c r="C109">
        <v>5</v>
      </c>
      <c r="D109" t="s">
        <v>71</v>
      </c>
      <c r="E109" t="s">
        <v>449</v>
      </c>
    </row>
    <row r="110" spans="1:5" x14ac:dyDescent="0.3">
      <c r="A110" t="s">
        <v>95</v>
      </c>
      <c r="B110" t="s">
        <v>72</v>
      </c>
      <c r="C110">
        <v>5</v>
      </c>
      <c r="D110" t="s">
        <v>73</v>
      </c>
      <c r="E110" t="s">
        <v>449</v>
      </c>
    </row>
    <row r="111" spans="1:5" x14ac:dyDescent="0.3">
      <c r="A111" t="s">
        <v>95</v>
      </c>
      <c r="B111" t="s">
        <v>74</v>
      </c>
      <c r="C111">
        <v>5</v>
      </c>
      <c r="D111" t="s">
        <v>75</v>
      </c>
      <c r="E111" t="s">
        <v>449</v>
      </c>
    </row>
    <row r="112" spans="1:5" x14ac:dyDescent="0.3">
      <c r="A112" t="s">
        <v>95</v>
      </c>
      <c r="B112" t="s">
        <v>76</v>
      </c>
      <c r="C112">
        <v>5</v>
      </c>
      <c r="D112" t="s">
        <v>78</v>
      </c>
      <c r="E112" t="s">
        <v>459</v>
      </c>
    </row>
    <row r="113" spans="1:5" x14ac:dyDescent="0.3">
      <c r="A113" t="s">
        <v>95</v>
      </c>
      <c r="B113" t="s">
        <v>79</v>
      </c>
      <c r="C113">
        <v>5</v>
      </c>
      <c r="D113" t="s">
        <v>80</v>
      </c>
      <c r="E113" t="s">
        <v>424</v>
      </c>
    </row>
    <row r="114" spans="1:5" x14ac:dyDescent="0.3">
      <c r="A114" t="s">
        <v>95</v>
      </c>
      <c r="B114" t="s">
        <v>81</v>
      </c>
      <c r="C114">
        <v>5</v>
      </c>
      <c r="D114" t="s">
        <v>83</v>
      </c>
      <c r="E114" t="s">
        <v>421</v>
      </c>
    </row>
    <row r="115" spans="1:5" x14ac:dyDescent="0.3">
      <c r="A115" t="s">
        <v>95</v>
      </c>
      <c r="B115" t="s">
        <v>84</v>
      </c>
      <c r="C115">
        <v>5</v>
      </c>
      <c r="D115" t="s">
        <v>86</v>
      </c>
      <c r="E115" t="s">
        <v>421</v>
      </c>
    </row>
    <row r="116" spans="1:5" x14ac:dyDescent="0.3">
      <c r="A116" t="s">
        <v>95</v>
      </c>
      <c r="B116" t="s">
        <v>87</v>
      </c>
      <c r="C116">
        <v>5</v>
      </c>
      <c r="D116" t="s">
        <v>88</v>
      </c>
      <c r="E116" t="s">
        <v>448</v>
      </c>
    </row>
    <row r="117" spans="1:5" x14ac:dyDescent="0.3">
      <c r="A117" t="s">
        <v>95</v>
      </c>
      <c r="B117" t="s">
        <v>89</v>
      </c>
      <c r="C117">
        <v>5</v>
      </c>
      <c r="D117" t="s">
        <v>91</v>
      </c>
      <c r="E117" t="s">
        <v>426</v>
      </c>
    </row>
    <row r="118" spans="1:5" x14ac:dyDescent="0.3">
      <c r="A118" t="s">
        <v>95</v>
      </c>
      <c r="B118" t="s">
        <v>92</v>
      </c>
      <c r="C118">
        <v>5</v>
      </c>
      <c r="D118" t="s">
        <v>93</v>
      </c>
      <c r="E118" t="s">
        <v>422</v>
      </c>
    </row>
    <row r="119" spans="1:5" x14ac:dyDescent="0.3">
      <c r="A119" t="s">
        <v>95</v>
      </c>
      <c r="B119" t="s">
        <v>2</v>
      </c>
      <c r="C119" t="s">
        <v>430</v>
      </c>
      <c r="D119" t="s">
        <v>421</v>
      </c>
      <c r="E119" t="s">
        <v>421</v>
      </c>
    </row>
    <row r="120" spans="1:5" x14ac:dyDescent="0.3">
      <c r="A120" t="s">
        <v>95</v>
      </c>
      <c r="B120" t="s">
        <v>4</v>
      </c>
      <c r="C120" t="s">
        <v>430</v>
      </c>
      <c r="D120" t="s">
        <v>421</v>
      </c>
      <c r="E120" t="s">
        <v>421</v>
      </c>
    </row>
    <row r="121" spans="1:5" x14ac:dyDescent="0.3">
      <c r="A121" t="s">
        <v>95</v>
      </c>
      <c r="B121" t="s">
        <v>6</v>
      </c>
      <c r="C121" t="s">
        <v>430</v>
      </c>
      <c r="D121" t="s">
        <v>8</v>
      </c>
      <c r="E121" t="s">
        <v>422</v>
      </c>
    </row>
    <row r="122" spans="1:5" x14ac:dyDescent="0.3">
      <c r="A122" t="s">
        <v>95</v>
      </c>
      <c r="B122" t="s">
        <v>9</v>
      </c>
      <c r="C122" t="s">
        <v>430</v>
      </c>
      <c r="D122" t="s">
        <v>12</v>
      </c>
      <c r="E122" t="s">
        <v>449</v>
      </c>
    </row>
    <row r="123" spans="1:5" x14ac:dyDescent="0.3">
      <c r="A123" t="s">
        <v>95</v>
      </c>
      <c r="B123" t="s">
        <v>13</v>
      </c>
      <c r="C123" t="s">
        <v>430</v>
      </c>
      <c r="D123" t="s">
        <v>14</v>
      </c>
      <c r="E123" t="s">
        <v>448</v>
      </c>
    </row>
    <row r="124" spans="1:5" x14ac:dyDescent="0.3">
      <c r="A124" t="s">
        <v>95</v>
      </c>
      <c r="B124" t="s">
        <v>15</v>
      </c>
      <c r="C124" t="s">
        <v>430</v>
      </c>
      <c r="D124" t="s">
        <v>16</v>
      </c>
      <c r="E124" t="s">
        <v>459</v>
      </c>
    </row>
    <row r="125" spans="1:5" x14ac:dyDescent="0.3">
      <c r="A125" t="s">
        <v>95</v>
      </c>
      <c r="B125" t="s">
        <v>17</v>
      </c>
      <c r="C125" t="s">
        <v>430</v>
      </c>
      <c r="D125" t="s">
        <v>18</v>
      </c>
      <c r="E125" t="s">
        <v>421</v>
      </c>
    </row>
    <row r="126" spans="1:5" x14ac:dyDescent="0.3">
      <c r="A126" t="s">
        <v>95</v>
      </c>
      <c r="B126" t="s">
        <v>19</v>
      </c>
      <c r="C126" t="s">
        <v>430</v>
      </c>
      <c r="D126" t="s">
        <v>20</v>
      </c>
      <c r="E126" t="s">
        <v>421</v>
      </c>
    </row>
    <row r="127" spans="1:5" x14ac:dyDescent="0.3">
      <c r="A127" t="s">
        <v>95</v>
      </c>
      <c r="B127" t="s">
        <v>21</v>
      </c>
      <c r="C127" t="s">
        <v>430</v>
      </c>
      <c r="D127" t="s">
        <v>23</v>
      </c>
      <c r="E127" t="s">
        <v>449</v>
      </c>
    </row>
    <row r="128" spans="1:5" x14ac:dyDescent="0.3">
      <c r="A128" t="s">
        <v>95</v>
      </c>
      <c r="B128" t="s">
        <v>24</v>
      </c>
      <c r="C128" t="s">
        <v>430</v>
      </c>
      <c r="D128" t="s">
        <v>26</v>
      </c>
      <c r="E128" t="s">
        <v>421</v>
      </c>
    </row>
    <row r="129" spans="1:5" x14ac:dyDescent="0.3">
      <c r="A129" t="s">
        <v>95</v>
      </c>
      <c r="B129" t="s">
        <v>27</v>
      </c>
      <c r="C129" t="s">
        <v>430</v>
      </c>
      <c r="D129" t="s">
        <v>28</v>
      </c>
      <c r="E129" t="s">
        <v>448</v>
      </c>
    </row>
    <row r="130" spans="1:5" x14ac:dyDescent="0.3">
      <c r="A130" t="s">
        <v>95</v>
      </c>
      <c r="B130" t="s">
        <v>29</v>
      </c>
      <c r="C130" t="s">
        <v>430</v>
      </c>
      <c r="D130" t="s">
        <v>30</v>
      </c>
      <c r="E130" t="s">
        <v>421</v>
      </c>
    </row>
    <row r="131" spans="1:5" x14ac:dyDescent="0.3">
      <c r="A131" t="s">
        <v>95</v>
      </c>
      <c r="B131" t="s">
        <v>31</v>
      </c>
      <c r="C131" t="s">
        <v>430</v>
      </c>
      <c r="D131" t="s">
        <v>32</v>
      </c>
      <c r="E131" t="s">
        <v>421</v>
      </c>
    </row>
    <row r="132" spans="1:5" x14ac:dyDescent="0.3">
      <c r="A132" t="s">
        <v>95</v>
      </c>
      <c r="B132" t="s">
        <v>33</v>
      </c>
      <c r="C132" t="s">
        <v>430</v>
      </c>
      <c r="D132" t="s">
        <v>34</v>
      </c>
      <c r="E132" t="s">
        <v>421</v>
      </c>
    </row>
    <row r="133" spans="1:5" x14ac:dyDescent="0.3">
      <c r="A133" t="s">
        <v>95</v>
      </c>
      <c r="B133" t="s">
        <v>35</v>
      </c>
      <c r="C133" t="s">
        <v>430</v>
      </c>
      <c r="D133" t="s">
        <v>36</v>
      </c>
      <c r="E133" t="s">
        <v>421</v>
      </c>
    </row>
    <row r="134" spans="1:5" x14ac:dyDescent="0.3">
      <c r="A134" t="s">
        <v>95</v>
      </c>
      <c r="B134" t="s">
        <v>37</v>
      </c>
      <c r="C134" t="s">
        <v>430</v>
      </c>
      <c r="D134" t="s">
        <v>39</v>
      </c>
      <c r="E134" t="s">
        <v>425</v>
      </c>
    </row>
    <row r="135" spans="1:5" x14ac:dyDescent="0.3">
      <c r="A135" t="s">
        <v>95</v>
      </c>
      <c r="B135" t="s">
        <v>40</v>
      </c>
      <c r="C135" t="s">
        <v>430</v>
      </c>
      <c r="D135" t="s">
        <v>41</v>
      </c>
      <c r="E135" t="s">
        <v>425</v>
      </c>
    </row>
    <row r="136" spans="1:5" x14ac:dyDescent="0.3">
      <c r="A136" t="s">
        <v>95</v>
      </c>
      <c r="B136" t="s">
        <v>42</v>
      </c>
      <c r="C136" t="s">
        <v>430</v>
      </c>
      <c r="D136" t="s">
        <v>43</v>
      </c>
      <c r="E136" t="s">
        <v>449</v>
      </c>
    </row>
    <row r="137" spans="1:5" x14ac:dyDescent="0.3">
      <c r="A137" t="s">
        <v>95</v>
      </c>
      <c r="B137" t="s">
        <v>44</v>
      </c>
      <c r="C137" t="s">
        <v>430</v>
      </c>
      <c r="D137" t="s">
        <v>46</v>
      </c>
      <c r="E137" t="s">
        <v>422</v>
      </c>
    </row>
    <row r="138" spans="1:5" x14ac:dyDescent="0.3">
      <c r="A138" t="s">
        <v>95</v>
      </c>
      <c r="B138" t="s">
        <v>47</v>
      </c>
      <c r="C138" t="s">
        <v>430</v>
      </c>
      <c r="D138" t="s">
        <v>49</v>
      </c>
      <c r="E138" t="s">
        <v>421</v>
      </c>
    </row>
    <row r="139" spans="1:5" x14ac:dyDescent="0.3">
      <c r="A139" t="s">
        <v>95</v>
      </c>
      <c r="B139" t="s">
        <v>50</v>
      </c>
      <c r="C139" t="s">
        <v>430</v>
      </c>
      <c r="D139" t="s">
        <v>52</v>
      </c>
      <c r="E139" t="s">
        <v>421</v>
      </c>
    </row>
    <row r="140" spans="1:5" x14ac:dyDescent="0.3">
      <c r="A140" t="s">
        <v>95</v>
      </c>
      <c r="B140" t="s">
        <v>53</v>
      </c>
      <c r="C140" t="s">
        <v>430</v>
      </c>
      <c r="D140" t="s">
        <v>54</v>
      </c>
      <c r="E140" t="s">
        <v>421</v>
      </c>
    </row>
    <row r="141" spans="1:5" x14ac:dyDescent="0.3">
      <c r="A141" t="s">
        <v>95</v>
      </c>
      <c r="B141" t="s">
        <v>55</v>
      </c>
      <c r="C141" t="s">
        <v>430</v>
      </c>
      <c r="D141" t="s">
        <v>56</v>
      </c>
      <c r="E141" t="s">
        <v>424</v>
      </c>
    </row>
    <row r="142" spans="1:5" x14ac:dyDescent="0.3">
      <c r="A142" t="s">
        <v>95</v>
      </c>
      <c r="B142" t="s">
        <v>57</v>
      </c>
      <c r="C142" t="s">
        <v>430</v>
      </c>
      <c r="D142" t="s">
        <v>58</v>
      </c>
      <c r="E142" t="s">
        <v>421</v>
      </c>
    </row>
    <row r="143" spans="1:5" x14ac:dyDescent="0.3">
      <c r="A143" t="s">
        <v>95</v>
      </c>
      <c r="B143" t="s">
        <v>59</v>
      </c>
      <c r="C143" t="s">
        <v>430</v>
      </c>
      <c r="D143" t="s">
        <v>61</v>
      </c>
      <c r="E143" t="s">
        <v>421</v>
      </c>
    </row>
    <row r="144" spans="1:5" x14ac:dyDescent="0.3">
      <c r="A144" t="s">
        <v>95</v>
      </c>
      <c r="B144" t="s">
        <v>62</v>
      </c>
      <c r="C144" t="s">
        <v>430</v>
      </c>
      <c r="D144" t="s">
        <v>64</v>
      </c>
      <c r="E144" t="s">
        <v>421</v>
      </c>
    </row>
    <row r="145" spans="1:5" x14ac:dyDescent="0.3">
      <c r="A145" t="s">
        <v>95</v>
      </c>
      <c r="B145" t="s">
        <v>65</v>
      </c>
      <c r="C145" t="s">
        <v>430</v>
      </c>
      <c r="D145" t="s">
        <v>66</v>
      </c>
      <c r="E145" t="s">
        <v>421</v>
      </c>
    </row>
    <row r="146" spans="1:5" x14ac:dyDescent="0.3">
      <c r="A146" t="s">
        <v>95</v>
      </c>
      <c r="B146" t="s">
        <v>67</v>
      </c>
      <c r="C146" t="s">
        <v>430</v>
      </c>
      <c r="D146" t="s">
        <v>96</v>
      </c>
      <c r="E146" t="s">
        <v>421</v>
      </c>
    </row>
    <row r="147" spans="1:5" x14ac:dyDescent="0.3">
      <c r="A147" t="s">
        <v>95</v>
      </c>
      <c r="B147" t="s">
        <v>68</v>
      </c>
      <c r="C147" t="s">
        <v>430</v>
      </c>
      <c r="D147" t="s">
        <v>69</v>
      </c>
      <c r="E147" t="s">
        <v>449</v>
      </c>
    </row>
    <row r="148" spans="1:5" x14ac:dyDescent="0.3">
      <c r="A148" t="s">
        <v>95</v>
      </c>
      <c r="B148" t="s">
        <v>70</v>
      </c>
      <c r="C148" t="s">
        <v>430</v>
      </c>
      <c r="D148" t="s">
        <v>71</v>
      </c>
      <c r="E148" t="s">
        <v>449</v>
      </c>
    </row>
    <row r="149" spans="1:5" x14ac:dyDescent="0.3">
      <c r="A149" t="s">
        <v>95</v>
      </c>
      <c r="B149" t="s">
        <v>72</v>
      </c>
      <c r="C149" t="s">
        <v>430</v>
      </c>
      <c r="D149" t="s">
        <v>73</v>
      </c>
      <c r="E149" t="s">
        <v>449</v>
      </c>
    </row>
    <row r="150" spans="1:5" x14ac:dyDescent="0.3">
      <c r="A150" t="s">
        <v>95</v>
      </c>
      <c r="B150" t="s">
        <v>74</v>
      </c>
      <c r="C150" t="s">
        <v>430</v>
      </c>
      <c r="D150" t="s">
        <v>75</v>
      </c>
      <c r="E150" t="s">
        <v>449</v>
      </c>
    </row>
    <row r="151" spans="1:5" x14ac:dyDescent="0.3">
      <c r="A151" t="s">
        <v>95</v>
      </c>
      <c r="B151" t="s">
        <v>76</v>
      </c>
      <c r="C151" t="s">
        <v>430</v>
      </c>
      <c r="D151" t="s">
        <v>78</v>
      </c>
      <c r="E151" t="s">
        <v>459</v>
      </c>
    </row>
    <row r="152" spans="1:5" x14ac:dyDescent="0.3">
      <c r="A152" t="s">
        <v>95</v>
      </c>
      <c r="B152" t="s">
        <v>79</v>
      </c>
      <c r="C152" t="s">
        <v>430</v>
      </c>
      <c r="D152" t="s">
        <v>80</v>
      </c>
      <c r="E152" t="s">
        <v>424</v>
      </c>
    </row>
    <row r="153" spans="1:5" x14ac:dyDescent="0.3">
      <c r="A153" t="s">
        <v>95</v>
      </c>
      <c r="B153" t="s">
        <v>81</v>
      </c>
      <c r="C153" t="s">
        <v>430</v>
      </c>
      <c r="D153" t="s">
        <v>83</v>
      </c>
      <c r="E153" t="s">
        <v>421</v>
      </c>
    </row>
    <row r="154" spans="1:5" x14ac:dyDescent="0.3">
      <c r="A154" t="s">
        <v>95</v>
      </c>
      <c r="B154" t="s">
        <v>84</v>
      </c>
      <c r="C154" t="s">
        <v>430</v>
      </c>
      <c r="D154" t="s">
        <v>86</v>
      </c>
      <c r="E154" t="s">
        <v>421</v>
      </c>
    </row>
    <row r="155" spans="1:5" x14ac:dyDescent="0.3">
      <c r="A155" t="s">
        <v>95</v>
      </c>
      <c r="B155" t="s">
        <v>87</v>
      </c>
      <c r="C155" t="s">
        <v>430</v>
      </c>
      <c r="D155" t="s">
        <v>88</v>
      </c>
      <c r="E155" t="s">
        <v>448</v>
      </c>
    </row>
    <row r="156" spans="1:5" x14ac:dyDescent="0.3">
      <c r="A156" t="s">
        <v>95</v>
      </c>
      <c r="B156" t="s">
        <v>89</v>
      </c>
      <c r="C156" t="s">
        <v>430</v>
      </c>
      <c r="D156" t="s">
        <v>91</v>
      </c>
      <c r="E156" t="s">
        <v>426</v>
      </c>
    </row>
    <row r="157" spans="1:5" x14ac:dyDescent="0.3">
      <c r="A157" t="s">
        <v>95</v>
      </c>
      <c r="B157" t="s">
        <v>92</v>
      </c>
      <c r="C157" t="s">
        <v>430</v>
      </c>
      <c r="D157" t="s">
        <v>93</v>
      </c>
      <c r="E157" t="s">
        <v>422</v>
      </c>
    </row>
  </sheetData>
  <sheetProtection selectLockedCells="1" selectUnlockedCells="1"/>
  <autoFilter ref="A1:E1" xr:uid="{438625A4-7967-4E89-81E0-1BC6F4646DCF}">
    <sortState xmlns:xlrd2="http://schemas.microsoft.com/office/spreadsheetml/2017/richdata2" ref="A2:E118">
      <sortCondition ref="C1"/>
    </sortState>
  </autoFilter>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ACC38-287A-4839-BBDF-68B3C8E254D7}">
  <sheetPr codeName="Sheet3">
    <tabColor rgb="FF92D050"/>
  </sheetPr>
  <dimension ref="A1:E148"/>
  <sheetViews>
    <sheetView workbookViewId="0">
      <selection activeCell="E2" sqref="E2"/>
    </sheetView>
  </sheetViews>
  <sheetFormatPr defaultRowHeight="14.4" x14ac:dyDescent="0.3"/>
  <cols>
    <col min="1" max="1" width="4.44140625" bestFit="1" customWidth="1"/>
    <col min="2" max="2" width="45.44140625" bestFit="1" customWidth="1"/>
    <col min="3" max="3" width="10.5546875" bestFit="1" customWidth="1"/>
    <col min="4" max="4" width="30.88671875" bestFit="1" customWidth="1"/>
    <col min="5" max="5" width="54.44140625" bestFit="1" customWidth="1"/>
  </cols>
  <sheetData>
    <row r="1" spans="1:5" x14ac:dyDescent="0.3">
      <c r="A1" s="1" t="s">
        <v>94</v>
      </c>
      <c r="B1" s="1" t="s">
        <v>0</v>
      </c>
      <c r="C1" s="1" t="s">
        <v>428</v>
      </c>
      <c r="D1" s="1" t="s">
        <v>431</v>
      </c>
      <c r="E1" s="1" t="s">
        <v>1</v>
      </c>
    </row>
    <row r="2" spans="1:5" x14ac:dyDescent="0.3">
      <c r="A2" t="s">
        <v>443</v>
      </c>
      <c r="B2" t="s">
        <v>9</v>
      </c>
      <c r="C2">
        <v>4</v>
      </c>
      <c r="D2" t="s">
        <v>10</v>
      </c>
      <c r="E2" t="s">
        <v>449</v>
      </c>
    </row>
    <row r="3" spans="1:5" x14ac:dyDescent="0.3">
      <c r="A3" t="s">
        <v>443</v>
      </c>
      <c r="B3" t="s">
        <v>200</v>
      </c>
      <c r="C3">
        <v>4</v>
      </c>
      <c r="D3" t="s">
        <v>98</v>
      </c>
      <c r="E3" t="s">
        <v>449</v>
      </c>
    </row>
    <row r="4" spans="1:5" x14ac:dyDescent="0.3">
      <c r="A4" t="s">
        <v>443</v>
      </c>
      <c r="B4" t="s">
        <v>199</v>
      </c>
      <c r="C4">
        <v>4</v>
      </c>
      <c r="D4" t="s">
        <v>97</v>
      </c>
      <c r="E4" t="s">
        <v>449</v>
      </c>
    </row>
    <row r="5" spans="1:5" x14ac:dyDescent="0.3">
      <c r="A5" t="s">
        <v>443</v>
      </c>
      <c r="B5" t="s">
        <v>99</v>
      </c>
      <c r="C5">
        <v>4</v>
      </c>
      <c r="D5" t="s">
        <v>100</v>
      </c>
      <c r="E5" t="s">
        <v>421</v>
      </c>
    </row>
    <row r="6" spans="1:5" x14ac:dyDescent="0.3">
      <c r="A6" t="s">
        <v>443</v>
      </c>
      <c r="B6" t="s">
        <v>21</v>
      </c>
      <c r="C6">
        <v>4</v>
      </c>
      <c r="D6" t="s">
        <v>529</v>
      </c>
      <c r="E6" t="s">
        <v>449</v>
      </c>
    </row>
    <row r="7" spans="1:5" x14ac:dyDescent="0.3">
      <c r="A7" t="s">
        <v>443</v>
      </c>
      <c r="B7" t="s">
        <v>103</v>
      </c>
      <c r="C7">
        <v>4</v>
      </c>
      <c r="D7" t="s">
        <v>104</v>
      </c>
      <c r="E7" t="s">
        <v>448</v>
      </c>
    </row>
    <row r="8" spans="1:5" x14ac:dyDescent="0.3">
      <c r="A8" t="s">
        <v>443</v>
      </c>
      <c r="B8" t="s">
        <v>106</v>
      </c>
      <c r="C8">
        <v>4</v>
      </c>
      <c r="D8" t="s">
        <v>107</v>
      </c>
      <c r="E8" t="s">
        <v>421</v>
      </c>
    </row>
    <row r="9" spans="1:5" x14ac:dyDescent="0.3">
      <c r="A9" t="s">
        <v>443</v>
      </c>
      <c r="B9" t="s">
        <v>109</v>
      </c>
      <c r="C9">
        <v>4</v>
      </c>
      <c r="D9" t="s">
        <v>110</v>
      </c>
      <c r="E9" t="s">
        <v>421</v>
      </c>
    </row>
    <row r="10" spans="1:5" x14ac:dyDescent="0.3">
      <c r="A10" t="s">
        <v>443</v>
      </c>
      <c r="B10" t="s">
        <v>111</v>
      </c>
      <c r="C10">
        <v>4</v>
      </c>
      <c r="D10" t="s">
        <v>112</v>
      </c>
      <c r="E10" t="s">
        <v>421</v>
      </c>
    </row>
    <row r="11" spans="1:5" x14ac:dyDescent="0.3">
      <c r="A11" t="s">
        <v>443</v>
      </c>
      <c r="B11" t="s">
        <v>114</v>
      </c>
      <c r="C11">
        <v>4</v>
      </c>
      <c r="D11" t="s">
        <v>38</v>
      </c>
      <c r="E11" t="s">
        <v>444</v>
      </c>
    </row>
    <row r="12" spans="1:5" x14ac:dyDescent="0.3">
      <c r="A12" t="s">
        <v>443</v>
      </c>
      <c r="B12" t="s">
        <v>115</v>
      </c>
      <c r="C12">
        <v>4</v>
      </c>
      <c r="D12" t="s">
        <v>116</v>
      </c>
      <c r="E12" t="s">
        <v>422</v>
      </c>
    </row>
    <row r="13" spans="1:5" x14ac:dyDescent="0.3">
      <c r="A13" t="s">
        <v>443</v>
      </c>
      <c r="B13" t="s">
        <v>117</v>
      </c>
      <c r="C13">
        <v>4</v>
      </c>
      <c r="D13" t="s">
        <v>118</v>
      </c>
      <c r="E13" t="s">
        <v>449</v>
      </c>
    </row>
    <row r="14" spans="1:5" x14ac:dyDescent="0.3">
      <c r="A14" t="s">
        <v>443</v>
      </c>
      <c r="B14" t="s">
        <v>120</v>
      </c>
      <c r="C14">
        <v>4</v>
      </c>
      <c r="D14" t="s">
        <v>121</v>
      </c>
      <c r="E14" t="s">
        <v>449</v>
      </c>
    </row>
    <row r="15" spans="1:5" x14ac:dyDescent="0.3">
      <c r="A15" t="s">
        <v>443</v>
      </c>
      <c r="B15" t="s">
        <v>122</v>
      </c>
      <c r="C15">
        <v>4</v>
      </c>
      <c r="D15" t="s">
        <v>123</v>
      </c>
      <c r="E15" t="s">
        <v>422</v>
      </c>
    </row>
    <row r="16" spans="1:5" x14ac:dyDescent="0.3">
      <c r="A16" t="s">
        <v>443</v>
      </c>
      <c r="B16" t="s">
        <v>125</v>
      </c>
      <c r="C16">
        <v>4</v>
      </c>
      <c r="D16" t="s">
        <v>126</v>
      </c>
      <c r="E16" t="s">
        <v>421</v>
      </c>
    </row>
    <row r="17" spans="1:5" x14ac:dyDescent="0.3">
      <c r="A17" t="s">
        <v>443</v>
      </c>
      <c r="B17" t="s">
        <v>130</v>
      </c>
      <c r="C17">
        <v>4</v>
      </c>
      <c r="D17" t="s">
        <v>128</v>
      </c>
      <c r="E17" t="s">
        <v>448</v>
      </c>
    </row>
    <row r="18" spans="1:5" x14ac:dyDescent="0.3">
      <c r="A18" t="s">
        <v>443</v>
      </c>
      <c r="B18" t="s">
        <v>127</v>
      </c>
      <c r="C18">
        <v>4</v>
      </c>
      <c r="D18" t="s">
        <v>128</v>
      </c>
      <c r="E18" t="s">
        <v>448</v>
      </c>
    </row>
    <row r="19" spans="1:5" x14ac:dyDescent="0.3">
      <c r="A19" t="s">
        <v>443</v>
      </c>
      <c r="B19" t="s">
        <v>132</v>
      </c>
      <c r="C19">
        <v>4</v>
      </c>
      <c r="D19" t="s">
        <v>133</v>
      </c>
      <c r="E19" t="s">
        <v>421</v>
      </c>
    </row>
    <row r="20" spans="1:5" x14ac:dyDescent="0.3">
      <c r="A20" t="s">
        <v>443</v>
      </c>
      <c r="B20" t="s">
        <v>135</v>
      </c>
      <c r="C20">
        <v>4</v>
      </c>
      <c r="D20" t="s">
        <v>136</v>
      </c>
      <c r="E20" t="s">
        <v>421</v>
      </c>
    </row>
    <row r="21" spans="1:5" x14ac:dyDescent="0.3">
      <c r="A21" t="s">
        <v>443</v>
      </c>
      <c r="B21" t="s">
        <v>139</v>
      </c>
      <c r="C21">
        <v>4</v>
      </c>
      <c r="D21" t="s">
        <v>138</v>
      </c>
      <c r="E21" t="s">
        <v>422</v>
      </c>
    </row>
    <row r="22" spans="1:5" x14ac:dyDescent="0.3">
      <c r="A22" t="s">
        <v>443</v>
      </c>
      <c r="B22" t="s">
        <v>142</v>
      </c>
      <c r="C22">
        <v>4</v>
      </c>
      <c r="D22" t="s">
        <v>138</v>
      </c>
      <c r="E22" t="s">
        <v>422</v>
      </c>
    </row>
    <row r="23" spans="1:5" x14ac:dyDescent="0.3">
      <c r="A23" t="s">
        <v>443</v>
      </c>
      <c r="B23" t="s">
        <v>143</v>
      </c>
      <c r="C23">
        <v>4</v>
      </c>
      <c r="D23" t="s">
        <v>138</v>
      </c>
      <c r="E23" t="s">
        <v>422</v>
      </c>
    </row>
    <row r="24" spans="1:5" x14ac:dyDescent="0.3">
      <c r="A24" t="s">
        <v>443</v>
      </c>
      <c r="B24" t="s">
        <v>140</v>
      </c>
      <c r="C24">
        <v>4</v>
      </c>
      <c r="D24" t="s">
        <v>138</v>
      </c>
      <c r="E24" t="s">
        <v>422</v>
      </c>
    </row>
    <row r="25" spans="1:5" x14ac:dyDescent="0.3">
      <c r="A25" t="s">
        <v>443</v>
      </c>
      <c r="B25" t="s">
        <v>137</v>
      </c>
      <c r="C25">
        <v>4</v>
      </c>
      <c r="D25" t="s">
        <v>138</v>
      </c>
      <c r="E25" t="s">
        <v>422</v>
      </c>
    </row>
    <row r="26" spans="1:5" x14ac:dyDescent="0.3">
      <c r="A26" t="s">
        <v>443</v>
      </c>
      <c r="B26" t="s">
        <v>144</v>
      </c>
      <c r="C26">
        <v>4</v>
      </c>
      <c r="D26" t="s">
        <v>145</v>
      </c>
      <c r="E26" t="s">
        <v>421</v>
      </c>
    </row>
    <row r="27" spans="1:5" x14ac:dyDescent="0.3">
      <c r="A27" t="s">
        <v>443</v>
      </c>
      <c r="B27" t="s">
        <v>147</v>
      </c>
      <c r="C27">
        <v>4</v>
      </c>
      <c r="D27" t="s">
        <v>148</v>
      </c>
      <c r="E27" t="s">
        <v>421</v>
      </c>
    </row>
    <row r="28" spans="1:5" x14ac:dyDescent="0.3">
      <c r="A28" t="s">
        <v>443</v>
      </c>
      <c r="B28" t="s">
        <v>150</v>
      </c>
      <c r="C28">
        <v>4</v>
      </c>
      <c r="D28" t="s">
        <v>151</v>
      </c>
      <c r="E28" t="s">
        <v>421</v>
      </c>
    </row>
    <row r="29" spans="1:5" x14ac:dyDescent="0.3">
      <c r="A29" t="s">
        <v>443</v>
      </c>
      <c r="B29" t="s">
        <v>65</v>
      </c>
      <c r="C29">
        <v>4</v>
      </c>
      <c r="D29" t="s">
        <v>152</v>
      </c>
      <c r="E29" t="s">
        <v>421</v>
      </c>
    </row>
    <row r="30" spans="1:5" x14ac:dyDescent="0.3">
      <c r="A30" t="s">
        <v>443</v>
      </c>
      <c r="B30" t="s">
        <v>154</v>
      </c>
      <c r="C30">
        <v>4</v>
      </c>
      <c r="D30" t="s">
        <v>155</v>
      </c>
      <c r="E30" t="s">
        <v>422</v>
      </c>
    </row>
    <row r="31" spans="1:5" x14ac:dyDescent="0.3">
      <c r="A31" t="s">
        <v>443</v>
      </c>
      <c r="B31" t="s">
        <v>156</v>
      </c>
      <c r="C31">
        <v>4</v>
      </c>
      <c r="D31" t="s">
        <v>437</v>
      </c>
      <c r="E31" t="s">
        <v>421</v>
      </c>
    </row>
    <row r="32" spans="1:5" x14ac:dyDescent="0.3">
      <c r="A32" t="s">
        <v>443</v>
      </c>
      <c r="B32" t="s">
        <v>160</v>
      </c>
      <c r="C32">
        <v>4</v>
      </c>
      <c r="D32" t="s">
        <v>158</v>
      </c>
      <c r="E32" t="s">
        <v>448</v>
      </c>
    </row>
    <row r="33" spans="1:5" x14ac:dyDescent="0.3">
      <c r="A33" t="s">
        <v>443</v>
      </c>
      <c r="B33" t="s">
        <v>157</v>
      </c>
      <c r="C33">
        <v>4</v>
      </c>
      <c r="D33" t="s">
        <v>158</v>
      </c>
      <c r="E33" t="s">
        <v>448</v>
      </c>
    </row>
    <row r="34" spans="1:5" x14ac:dyDescent="0.3">
      <c r="A34" t="s">
        <v>443</v>
      </c>
      <c r="B34" t="s">
        <v>163</v>
      </c>
      <c r="C34">
        <v>4</v>
      </c>
      <c r="D34" t="s">
        <v>77</v>
      </c>
      <c r="E34" t="s">
        <v>448</v>
      </c>
    </row>
    <row r="35" spans="1:5" x14ac:dyDescent="0.3">
      <c r="A35" t="s">
        <v>443</v>
      </c>
      <c r="B35" t="s">
        <v>162</v>
      </c>
      <c r="C35">
        <v>4</v>
      </c>
      <c r="D35" t="s">
        <v>158</v>
      </c>
      <c r="E35" t="s">
        <v>448</v>
      </c>
    </row>
    <row r="36" spans="1:5" x14ac:dyDescent="0.3">
      <c r="A36" t="s">
        <v>443</v>
      </c>
      <c r="B36" t="s">
        <v>165</v>
      </c>
      <c r="C36">
        <v>4</v>
      </c>
      <c r="D36" t="s">
        <v>166</v>
      </c>
      <c r="E36" t="s">
        <v>448</v>
      </c>
    </row>
    <row r="37" spans="1:5" x14ac:dyDescent="0.3">
      <c r="A37" t="s">
        <v>443</v>
      </c>
      <c r="B37" t="s">
        <v>167</v>
      </c>
      <c r="C37">
        <v>4</v>
      </c>
      <c r="D37" t="s">
        <v>168</v>
      </c>
      <c r="E37" t="s">
        <v>448</v>
      </c>
    </row>
    <row r="38" spans="1:5" x14ac:dyDescent="0.3">
      <c r="A38" t="s">
        <v>443</v>
      </c>
      <c r="B38" t="s">
        <v>170</v>
      </c>
      <c r="C38">
        <v>4</v>
      </c>
      <c r="D38" t="s">
        <v>171</v>
      </c>
      <c r="E38" t="s">
        <v>422</v>
      </c>
    </row>
    <row r="39" spans="1:5" x14ac:dyDescent="0.3">
      <c r="A39" t="s">
        <v>443</v>
      </c>
      <c r="B39" t="s">
        <v>172</v>
      </c>
      <c r="C39">
        <v>4</v>
      </c>
      <c r="D39" t="s">
        <v>173</v>
      </c>
      <c r="E39" t="s">
        <v>422</v>
      </c>
    </row>
    <row r="40" spans="1:5" x14ac:dyDescent="0.3">
      <c r="A40" t="s">
        <v>443</v>
      </c>
      <c r="B40" t="s">
        <v>175</v>
      </c>
      <c r="C40">
        <v>4</v>
      </c>
      <c r="D40" t="s">
        <v>176</v>
      </c>
      <c r="E40" t="s">
        <v>449</v>
      </c>
    </row>
    <row r="41" spans="1:5" x14ac:dyDescent="0.3">
      <c r="A41" t="s">
        <v>443</v>
      </c>
      <c r="B41" t="s">
        <v>179</v>
      </c>
      <c r="C41">
        <v>4</v>
      </c>
      <c r="D41" t="s">
        <v>180</v>
      </c>
      <c r="E41" t="s">
        <v>449</v>
      </c>
    </row>
    <row r="42" spans="1:5" x14ac:dyDescent="0.3">
      <c r="A42" t="s">
        <v>443</v>
      </c>
      <c r="B42" t="s">
        <v>177</v>
      </c>
      <c r="C42">
        <v>4</v>
      </c>
      <c r="D42" t="s">
        <v>176</v>
      </c>
      <c r="E42" t="s">
        <v>449</v>
      </c>
    </row>
    <row r="43" spans="1:5" x14ac:dyDescent="0.3">
      <c r="A43" t="s">
        <v>443</v>
      </c>
      <c r="B43" t="s">
        <v>79</v>
      </c>
      <c r="C43">
        <v>4</v>
      </c>
      <c r="D43" t="s">
        <v>80</v>
      </c>
      <c r="E43" t="s">
        <v>424</v>
      </c>
    </row>
    <row r="44" spans="1:5" x14ac:dyDescent="0.3">
      <c r="A44" t="s">
        <v>443</v>
      </c>
      <c r="B44" t="s">
        <v>183</v>
      </c>
      <c r="C44">
        <v>4</v>
      </c>
      <c r="D44" t="s">
        <v>184</v>
      </c>
      <c r="E44" t="s">
        <v>422</v>
      </c>
    </row>
    <row r="45" spans="1:5" x14ac:dyDescent="0.3">
      <c r="A45" t="s">
        <v>443</v>
      </c>
      <c r="B45" t="s">
        <v>186</v>
      </c>
      <c r="C45">
        <v>4</v>
      </c>
      <c r="D45" t="s">
        <v>187</v>
      </c>
      <c r="E45" t="s">
        <v>421</v>
      </c>
    </row>
    <row r="46" spans="1:5" x14ac:dyDescent="0.3">
      <c r="A46" t="s">
        <v>443</v>
      </c>
      <c r="B46" t="s">
        <v>189</v>
      </c>
      <c r="C46">
        <v>4</v>
      </c>
      <c r="D46" t="s">
        <v>190</v>
      </c>
      <c r="E46" t="s">
        <v>422</v>
      </c>
    </row>
    <row r="47" spans="1:5" x14ac:dyDescent="0.3">
      <c r="A47" t="s">
        <v>443</v>
      </c>
      <c r="B47" t="s">
        <v>193</v>
      </c>
      <c r="C47">
        <v>4</v>
      </c>
      <c r="D47" t="s">
        <v>190</v>
      </c>
      <c r="E47" t="s">
        <v>422</v>
      </c>
    </row>
    <row r="48" spans="1:5" x14ac:dyDescent="0.3">
      <c r="A48" t="s">
        <v>443</v>
      </c>
      <c r="B48" t="s">
        <v>192</v>
      </c>
      <c r="C48">
        <v>4</v>
      </c>
      <c r="D48" t="s">
        <v>190</v>
      </c>
      <c r="E48" t="s">
        <v>422</v>
      </c>
    </row>
    <row r="49" spans="1:5" x14ac:dyDescent="0.3">
      <c r="A49" t="s">
        <v>443</v>
      </c>
      <c r="B49" t="s">
        <v>194</v>
      </c>
      <c r="C49">
        <v>4</v>
      </c>
      <c r="D49" t="s">
        <v>195</v>
      </c>
      <c r="E49" t="s">
        <v>421</v>
      </c>
    </row>
    <row r="50" spans="1:5" x14ac:dyDescent="0.3">
      <c r="A50" t="s">
        <v>443</v>
      </c>
      <c r="B50" t="s">
        <v>197</v>
      </c>
      <c r="C50">
        <v>4</v>
      </c>
      <c r="D50" t="s">
        <v>198</v>
      </c>
      <c r="E50" t="s">
        <v>422</v>
      </c>
    </row>
    <row r="51" spans="1:5" x14ac:dyDescent="0.3">
      <c r="A51" t="s">
        <v>443</v>
      </c>
      <c r="B51" t="s">
        <v>9</v>
      </c>
      <c r="C51" s="6" t="s">
        <v>442</v>
      </c>
      <c r="D51" t="s">
        <v>434</v>
      </c>
      <c r="E51" t="s">
        <v>449</v>
      </c>
    </row>
    <row r="52" spans="1:5" x14ac:dyDescent="0.3">
      <c r="A52" t="s">
        <v>443</v>
      </c>
      <c r="B52" t="s">
        <v>200</v>
      </c>
      <c r="C52" s="6" t="s">
        <v>442</v>
      </c>
      <c r="D52" t="s">
        <v>98</v>
      </c>
      <c r="E52" t="s">
        <v>449</v>
      </c>
    </row>
    <row r="53" spans="1:5" x14ac:dyDescent="0.3">
      <c r="A53" t="s">
        <v>443</v>
      </c>
      <c r="B53" t="s">
        <v>199</v>
      </c>
      <c r="C53" s="6" t="s">
        <v>442</v>
      </c>
      <c r="D53" t="s">
        <v>97</v>
      </c>
      <c r="E53" t="s">
        <v>449</v>
      </c>
    </row>
    <row r="54" spans="1:5" x14ac:dyDescent="0.3">
      <c r="A54" t="s">
        <v>443</v>
      </c>
      <c r="B54" t="s">
        <v>99</v>
      </c>
      <c r="C54" s="6" t="s">
        <v>442</v>
      </c>
      <c r="D54" t="s">
        <v>101</v>
      </c>
      <c r="E54" t="s">
        <v>421</v>
      </c>
    </row>
    <row r="55" spans="1:5" x14ac:dyDescent="0.3">
      <c r="A55" t="s">
        <v>443</v>
      </c>
      <c r="B55" t="s">
        <v>21</v>
      </c>
      <c r="C55" s="6" t="s">
        <v>442</v>
      </c>
      <c r="D55" t="s">
        <v>102</v>
      </c>
      <c r="E55" t="s">
        <v>449</v>
      </c>
    </row>
    <row r="56" spans="1:5" x14ac:dyDescent="0.3">
      <c r="A56" t="s">
        <v>443</v>
      </c>
      <c r="B56" t="s">
        <v>103</v>
      </c>
      <c r="C56" s="6" t="s">
        <v>442</v>
      </c>
      <c r="D56" t="s">
        <v>105</v>
      </c>
      <c r="E56" t="s">
        <v>448</v>
      </c>
    </row>
    <row r="57" spans="1:5" x14ac:dyDescent="0.3">
      <c r="A57" t="s">
        <v>443</v>
      </c>
      <c r="B57" t="s">
        <v>106</v>
      </c>
      <c r="C57" s="6" t="s">
        <v>442</v>
      </c>
      <c r="D57" t="s">
        <v>108</v>
      </c>
      <c r="E57" t="s">
        <v>421</v>
      </c>
    </row>
    <row r="58" spans="1:5" x14ac:dyDescent="0.3">
      <c r="A58" t="s">
        <v>443</v>
      </c>
      <c r="B58" t="s">
        <v>109</v>
      </c>
      <c r="C58" s="6" t="s">
        <v>442</v>
      </c>
      <c r="D58" t="s">
        <v>279</v>
      </c>
      <c r="E58" t="s">
        <v>424</v>
      </c>
    </row>
    <row r="59" spans="1:5" x14ac:dyDescent="0.3">
      <c r="A59" t="s">
        <v>443</v>
      </c>
      <c r="B59" t="s">
        <v>111</v>
      </c>
      <c r="C59" s="6" t="s">
        <v>442</v>
      </c>
      <c r="D59" t="s">
        <v>113</v>
      </c>
      <c r="E59" t="s">
        <v>421</v>
      </c>
    </row>
    <row r="60" spans="1:5" x14ac:dyDescent="0.3">
      <c r="A60" t="s">
        <v>443</v>
      </c>
      <c r="B60" t="s">
        <v>114</v>
      </c>
      <c r="C60" s="6" t="s">
        <v>442</v>
      </c>
      <c r="D60" t="s">
        <v>39</v>
      </c>
      <c r="E60" t="s">
        <v>445</v>
      </c>
    </row>
    <row r="61" spans="1:5" x14ac:dyDescent="0.3">
      <c r="A61" t="s">
        <v>443</v>
      </c>
      <c r="B61" t="s">
        <v>115</v>
      </c>
      <c r="C61" s="6" t="s">
        <v>442</v>
      </c>
      <c r="D61" t="s">
        <v>441</v>
      </c>
      <c r="E61" t="s">
        <v>446</v>
      </c>
    </row>
    <row r="62" spans="1:5" x14ac:dyDescent="0.3">
      <c r="A62" t="s">
        <v>443</v>
      </c>
      <c r="B62" t="s">
        <v>117</v>
      </c>
      <c r="C62" s="6" t="s">
        <v>442</v>
      </c>
      <c r="D62" t="s">
        <v>119</v>
      </c>
      <c r="E62" t="s">
        <v>449</v>
      </c>
    </row>
    <row r="63" spans="1:5" x14ac:dyDescent="0.3">
      <c r="A63" t="s">
        <v>443</v>
      </c>
      <c r="B63" t="s">
        <v>120</v>
      </c>
      <c r="C63" s="6" t="s">
        <v>442</v>
      </c>
      <c r="D63" t="s">
        <v>121</v>
      </c>
      <c r="E63" t="s">
        <v>449</v>
      </c>
    </row>
    <row r="64" spans="1:5" x14ac:dyDescent="0.3">
      <c r="A64" t="s">
        <v>443</v>
      </c>
      <c r="B64" t="s">
        <v>122</v>
      </c>
      <c r="C64" s="6" t="s">
        <v>442</v>
      </c>
      <c r="D64" t="s">
        <v>124</v>
      </c>
      <c r="E64" t="s">
        <v>422</v>
      </c>
    </row>
    <row r="65" spans="1:5" x14ac:dyDescent="0.3">
      <c r="A65" t="s">
        <v>443</v>
      </c>
      <c r="B65" t="s">
        <v>125</v>
      </c>
      <c r="C65" s="6" t="s">
        <v>442</v>
      </c>
      <c r="D65" t="s">
        <v>291</v>
      </c>
      <c r="E65" t="s">
        <v>421</v>
      </c>
    </row>
    <row r="66" spans="1:5" x14ac:dyDescent="0.3">
      <c r="A66" t="s">
        <v>443</v>
      </c>
      <c r="B66" t="s">
        <v>130</v>
      </c>
      <c r="C66" s="6" t="s">
        <v>442</v>
      </c>
      <c r="D66" t="s">
        <v>131</v>
      </c>
      <c r="E66" t="s">
        <v>448</v>
      </c>
    </row>
    <row r="67" spans="1:5" x14ac:dyDescent="0.3">
      <c r="A67" t="s">
        <v>443</v>
      </c>
      <c r="B67" t="s">
        <v>127</v>
      </c>
      <c r="C67" s="6" t="s">
        <v>442</v>
      </c>
      <c r="D67" t="s">
        <v>129</v>
      </c>
      <c r="E67" t="s">
        <v>448</v>
      </c>
    </row>
    <row r="68" spans="1:5" x14ac:dyDescent="0.3">
      <c r="A68" t="s">
        <v>443</v>
      </c>
      <c r="B68" t="s">
        <v>132</v>
      </c>
      <c r="C68" s="6" t="s">
        <v>442</v>
      </c>
      <c r="D68" t="s">
        <v>134</v>
      </c>
      <c r="E68" t="s">
        <v>449</v>
      </c>
    </row>
    <row r="69" spans="1:5" x14ac:dyDescent="0.3">
      <c r="A69" t="s">
        <v>443</v>
      </c>
      <c r="B69" t="s">
        <v>135</v>
      </c>
      <c r="C69" s="6" t="s">
        <v>442</v>
      </c>
      <c r="D69" t="s">
        <v>299</v>
      </c>
      <c r="E69" t="s">
        <v>421</v>
      </c>
    </row>
    <row r="70" spans="1:5" x14ac:dyDescent="0.3">
      <c r="A70" t="s">
        <v>443</v>
      </c>
      <c r="B70" t="s">
        <v>139</v>
      </c>
      <c r="C70" s="6" t="s">
        <v>442</v>
      </c>
      <c r="D70" t="s">
        <v>439</v>
      </c>
      <c r="E70" t="s">
        <v>422</v>
      </c>
    </row>
    <row r="71" spans="1:5" x14ac:dyDescent="0.3">
      <c r="A71" t="s">
        <v>443</v>
      </c>
      <c r="B71" t="s">
        <v>142</v>
      </c>
      <c r="C71" s="6" t="s">
        <v>442</v>
      </c>
      <c r="D71" t="s">
        <v>439</v>
      </c>
      <c r="E71" t="s">
        <v>422</v>
      </c>
    </row>
    <row r="72" spans="1:5" x14ac:dyDescent="0.3">
      <c r="A72" t="s">
        <v>443</v>
      </c>
      <c r="B72" t="s">
        <v>143</v>
      </c>
      <c r="C72" s="6" t="s">
        <v>442</v>
      </c>
      <c r="D72" t="s">
        <v>439</v>
      </c>
      <c r="E72" t="s">
        <v>422</v>
      </c>
    </row>
    <row r="73" spans="1:5" x14ac:dyDescent="0.3">
      <c r="A73" t="s">
        <v>443</v>
      </c>
      <c r="B73" t="s">
        <v>140</v>
      </c>
      <c r="C73" s="6" t="s">
        <v>442</v>
      </c>
      <c r="D73" t="s">
        <v>440</v>
      </c>
      <c r="E73" t="s">
        <v>447</v>
      </c>
    </row>
    <row r="74" spans="1:5" x14ac:dyDescent="0.3">
      <c r="A74" t="s">
        <v>443</v>
      </c>
      <c r="B74" t="s">
        <v>137</v>
      </c>
      <c r="C74" s="6" t="s">
        <v>442</v>
      </c>
      <c r="D74" t="s">
        <v>138</v>
      </c>
      <c r="E74" t="s">
        <v>422</v>
      </c>
    </row>
    <row r="75" spans="1:5" x14ac:dyDescent="0.3">
      <c r="A75" t="s">
        <v>443</v>
      </c>
      <c r="B75" t="s">
        <v>144</v>
      </c>
      <c r="C75" s="6" t="s">
        <v>442</v>
      </c>
      <c r="D75" t="s">
        <v>146</v>
      </c>
      <c r="E75" t="s">
        <v>421</v>
      </c>
    </row>
    <row r="76" spans="1:5" x14ac:dyDescent="0.3">
      <c r="A76" t="s">
        <v>443</v>
      </c>
      <c r="B76" t="s">
        <v>147</v>
      </c>
      <c r="C76" s="6" t="s">
        <v>442</v>
      </c>
      <c r="D76" t="s">
        <v>149</v>
      </c>
      <c r="E76" t="s">
        <v>421</v>
      </c>
    </row>
    <row r="77" spans="1:5" x14ac:dyDescent="0.3">
      <c r="A77" t="s">
        <v>443</v>
      </c>
      <c r="B77" t="s">
        <v>150</v>
      </c>
      <c r="C77" s="6" t="s">
        <v>442</v>
      </c>
      <c r="D77" t="s">
        <v>438</v>
      </c>
      <c r="E77" t="s">
        <v>421</v>
      </c>
    </row>
    <row r="78" spans="1:5" x14ac:dyDescent="0.3">
      <c r="A78" t="s">
        <v>443</v>
      </c>
      <c r="B78" t="s">
        <v>65</v>
      </c>
      <c r="C78" s="6" t="s">
        <v>442</v>
      </c>
      <c r="D78" t="s">
        <v>153</v>
      </c>
      <c r="E78" t="s">
        <v>421</v>
      </c>
    </row>
    <row r="79" spans="1:5" x14ac:dyDescent="0.3">
      <c r="A79" t="s">
        <v>443</v>
      </c>
      <c r="B79" t="s">
        <v>154</v>
      </c>
      <c r="C79" s="6" t="s">
        <v>442</v>
      </c>
      <c r="D79" t="s">
        <v>155</v>
      </c>
      <c r="E79" t="s">
        <v>422</v>
      </c>
    </row>
    <row r="80" spans="1:5" x14ac:dyDescent="0.3">
      <c r="A80" t="s">
        <v>443</v>
      </c>
      <c r="B80" t="s">
        <v>156</v>
      </c>
      <c r="C80" s="6" t="s">
        <v>442</v>
      </c>
      <c r="D80" t="s">
        <v>450</v>
      </c>
      <c r="E80" t="s">
        <v>421</v>
      </c>
    </row>
    <row r="81" spans="1:5" x14ac:dyDescent="0.3">
      <c r="A81" t="s">
        <v>443</v>
      </c>
      <c r="B81" t="s">
        <v>160</v>
      </c>
      <c r="C81" s="6" t="s">
        <v>442</v>
      </c>
      <c r="D81" t="s">
        <v>161</v>
      </c>
      <c r="E81" t="s">
        <v>448</v>
      </c>
    </row>
    <row r="82" spans="1:5" x14ac:dyDescent="0.3">
      <c r="A82" t="s">
        <v>443</v>
      </c>
      <c r="B82" t="s">
        <v>157</v>
      </c>
      <c r="C82" s="6" t="s">
        <v>442</v>
      </c>
      <c r="D82" t="s">
        <v>159</v>
      </c>
      <c r="E82" t="s">
        <v>448</v>
      </c>
    </row>
    <row r="83" spans="1:5" x14ac:dyDescent="0.3">
      <c r="A83" t="s">
        <v>443</v>
      </c>
      <c r="B83" t="s">
        <v>163</v>
      </c>
      <c r="C83" s="6" t="s">
        <v>442</v>
      </c>
      <c r="D83" t="s">
        <v>164</v>
      </c>
      <c r="E83" t="s">
        <v>448</v>
      </c>
    </row>
    <row r="84" spans="1:5" x14ac:dyDescent="0.3">
      <c r="A84" t="s">
        <v>443</v>
      </c>
      <c r="B84" t="s">
        <v>162</v>
      </c>
      <c r="C84" s="6" t="s">
        <v>442</v>
      </c>
      <c r="D84" t="s">
        <v>159</v>
      </c>
      <c r="E84" t="s">
        <v>448</v>
      </c>
    </row>
    <row r="85" spans="1:5" x14ac:dyDescent="0.3">
      <c r="A85" t="s">
        <v>443</v>
      </c>
      <c r="B85" t="s">
        <v>165</v>
      </c>
      <c r="C85" s="6" t="s">
        <v>442</v>
      </c>
      <c r="D85" t="s">
        <v>166</v>
      </c>
      <c r="E85" t="s">
        <v>421</v>
      </c>
    </row>
    <row r="86" spans="1:5" x14ac:dyDescent="0.3">
      <c r="A86" t="s">
        <v>443</v>
      </c>
      <c r="B86" t="s">
        <v>167</v>
      </c>
      <c r="C86" s="6" t="s">
        <v>442</v>
      </c>
      <c r="D86" t="s">
        <v>436</v>
      </c>
      <c r="E86" t="s">
        <v>448</v>
      </c>
    </row>
    <row r="87" spans="1:5" x14ac:dyDescent="0.3">
      <c r="A87" t="s">
        <v>443</v>
      </c>
      <c r="B87" t="s">
        <v>170</v>
      </c>
      <c r="C87" s="6" t="s">
        <v>442</v>
      </c>
      <c r="D87" t="s">
        <v>435</v>
      </c>
      <c r="E87" t="s">
        <v>422</v>
      </c>
    </row>
    <row r="88" spans="1:5" x14ac:dyDescent="0.3">
      <c r="A88" t="s">
        <v>443</v>
      </c>
      <c r="B88" t="s">
        <v>172</v>
      </c>
      <c r="C88" s="6" t="s">
        <v>442</v>
      </c>
      <c r="D88" t="s">
        <v>174</v>
      </c>
      <c r="E88" t="s">
        <v>422</v>
      </c>
    </row>
    <row r="89" spans="1:5" x14ac:dyDescent="0.3">
      <c r="A89" t="s">
        <v>443</v>
      </c>
      <c r="B89" t="s">
        <v>175</v>
      </c>
      <c r="C89" s="6" t="s">
        <v>442</v>
      </c>
      <c r="D89" t="s">
        <v>340</v>
      </c>
      <c r="E89" t="s">
        <v>449</v>
      </c>
    </row>
    <row r="90" spans="1:5" x14ac:dyDescent="0.3">
      <c r="A90" t="s">
        <v>443</v>
      </c>
      <c r="B90" t="s">
        <v>179</v>
      </c>
      <c r="C90" s="6" t="s">
        <v>442</v>
      </c>
      <c r="D90" t="s">
        <v>181</v>
      </c>
      <c r="E90" t="s">
        <v>449</v>
      </c>
    </row>
    <row r="91" spans="1:5" x14ac:dyDescent="0.3">
      <c r="A91" t="s">
        <v>443</v>
      </c>
      <c r="B91" t="s">
        <v>177</v>
      </c>
      <c r="C91" s="6" t="s">
        <v>442</v>
      </c>
      <c r="D91" t="s">
        <v>178</v>
      </c>
      <c r="E91" t="s">
        <v>449</v>
      </c>
    </row>
    <row r="92" spans="1:5" x14ac:dyDescent="0.3">
      <c r="A92" t="s">
        <v>443</v>
      </c>
      <c r="B92" t="s">
        <v>79</v>
      </c>
      <c r="C92" s="6" t="s">
        <v>442</v>
      </c>
      <c r="D92" t="s">
        <v>182</v>
      </c>
      <c r="E92" t="s">
        <v>424</v>
      </c>
    </row>
    <row r="93" spans="1:5" x14ac:dyDescent="0.3">
      <c r="A93" t="s">
        <v>443</v>
      </c>
      <c r="B93" t="s">
        <v>183</v>
      </c>
      <c r="C93" s="6" t="s">
        <v>442</v>
      </c>
      <c r="D93" t="s">
        <v>185</v>
      </c>
      <c r="E93" t="s">
        <v>422</v>
      </c>
    </row>
    <row r="94" spans="1:5" x14ac:dyDescent="0.3">
      <c r="A94" t="s">
        <v>443</v>
      </c>
      <c r="B94" t="s">
        <v>186</v>
      </c>
      <c r="C94" s="6" t="s">
        <v>442</v>
      </c>
      <c r="D94" t="s">
        <v>188</v>
      </c>
      <c r="E94" t="s">
        <v>421</v>
      </c>
    </row>
    <row r="95" spans="1:5" x14ac:dyDescent="0.3">
      <c r="A95" t="s">
        <v>443</v>
      </c>
      <c r="B95" t="s">
        <v>189</v>
      </c>
      <c r="C95" s="6" t="s">
        <v>442</v>
      </c>
      <c r="D95" t="s">
        <v>191</v>
      </c>
      <c r="E95" t="s">
        <v>422</v>
      </c>
    </row>
    <row r="96" spans="1:5" x14ac:dyDescent="0.3">
      <c r="A96" t="s">
        <v>443</v>
      </c>
      <c r="B96" t="s">
        <v>193</v>
      </c>
      <c r="C96" s="6" t="s">
        <v>442</v>
      </c>
      <c r="D96" t="s">
        <v>191</v>
      </c>
      <c r="E96" t="s">
        <v>422</v>
      </c>
    </row>
    <row r="97" spans="1:5" x14ac:dyDescent="0.3">
      <c r="A97" t="s">
        <v>443</v>
      </c>
      <c r="B97" t="s">
        <v>192</v>
      </c>
      <c r="C97" s="6" t="s">
        <v>442</v>
      </c>
      <c r="D97" t="s">
        <v>190</v>
      </c>
      <c r="E97" t="s">
        <v>422</v>
      </c>
    </row>
    <row r="98" spans="1:5" x14ac:dyDescent="0.3">
      <c r="A98" t="s">
        <v>443</v>
      </c>
      <c r="B98" t="s">
        <v>194</v>
      </c>
      <c r="C98" s="6" t="s">
        <v>442</v>
      </c>
      <c r="D98" t="s">
        <v>196</v>
      </c>
      <c r="E98" t="s">
        <v>421</v>
      </c>
    </row>
    <row r="99" spans="1:5" x14ac:dyDescent="0.3">
      <c r="A99" t="s">
        <v>443</v>
      </c>
      <c r="B99" t="s">
        <v>197</v>
      </c>
      <c r="C99" s="6" t="s">
        <v>442</v>
      </c>
      <c r="D99" t="s">
        <v>198</v>
      </c>
      <c r="E99" t="s">
        <v>422</v>
      </c>
    </row>
    <row r="100" spans="1:5" x14ac:dyDescent="0.3">
      <c r="A100" t="s">
        <v>443</v>
      </c>
      <c r="B100" t="s">
        <v>9</v>
      </c>
      <c r="C100" s="6" t="s">
        <v>430</v>
      </c>
      <c r="D100" t="s">
        <v>434</v>
      </c>
      <c r="E100" t="s">
        <v>449</v>
      </c>
    </row>
    <row r="101" spans="1:5" x14ac:dyDescent="0.3">
      <c r="A101" t="s">
        <v>443</v>
      </c>
      <c r="B101" t="s">
        <v>200</v>
      </c>
      <c r="C101" s="6" t="s">
        <v>430</v>
      </c>
      <c r="D101" t="s">
        <v>434</v>
      </c>
      <c r="E101" t="s">
        <v>449</v>
      </c>
    </row>
    <row r="102" spans="1:5" x14ac:dyDescent="0.3">
      <c r="A102" t="s">
        <v>443</v>
      </c>
      <c r="B102" t="s">
        <v>199</v>
      </c>
      <c r="C102" s="6" t="s">
        <v>430</v>
      </c>
      <c r="D102" t="s">
        <v>10</v>
      </c>
      <c r="E102" t="s">
        <v>449</v>
      </c>
    </row>
    <row r="103" spans="1:5" x14ac:dyDescent="0.3">
      <c r="A103" t="s">
        <v>443</v>
      </c>
      <c r="B103" t="s">
        <v>99</v>
      </c>
      <c r="C103" s="6" t="s">
        <v>430</v>
      </c>
      <c r="D103" t="s">
        <v>101</v>
      </c>
      <c r="E103" t="s">
        <v>421</v>
      </c>
    </row>
    <row r="104" spans="1:5" x14ac:dyDescent="0.3">
      <c r="A104" t="s">
        <v>443</v>
      </c>
      <c r="B104" t="s">
        <v>21</v>
      </c>
      <c r="C104" s="6" t="s">
        <v>430</v>
      </c>
      <c r="D104" t="s">
        <v>102</v>
      </c>
      <c r="E104" t="s">
        <v>449</v>
      </c>
    </row>
    <row r="105" spans="1:5" x14ac:dyDescent="0.3">
      <c r="A105" t="s">
        <v>443</v>
      </c>
      <c r="B105" t="s">
        <v>103</v>
      </c>
      <c r="C105" s="6" t="s">
        <v>430</v>
      </c>
      <c r="D105" t="s">
        <v>105</v>
      </c>
      <c r="E105" t="s">
        <v>448</v>
      </c>
    </row>
    <row r="106" spans="1:5" x14ac:dyDescent="0.3">
      <c r="A106" t="s">
        <v>443</v>
      </c>
      <c r="B106" t="s">
        <v>106</v>
      </c>
      <c r="C106" s="6" t="s">
        <v>430</v>
      </c>
      <c r="D106" t="s">
        <v>108</v>
      </c>
      <c r="E106" t="s">
        <v>421</v>
      </c>
    </row>
    <row r="107" spans="1:5" x14ac:dyDescent="0.3">
      <c r="A107" t="s">
        <v>443</v>
      </c>
      <c r="B107" t="s">
        <v>109</v>
      </c>
      <c r="C107" s="6" t="s">
        <v>430</v>
      </c>
      <c r="D107" t="s">
        <v>279</v>
      </c>
      <c r="E107" t="s">
        <v>424</v>
      </c>
    </row>
    <row r="108" spans="1:5" x14ac:dyDescent="0.3">
      <c r="A108" t="s">
        <v>443</v>
      </c>
      <c r="B108" t="s">
        <v>111</v>
      </c>
      <c r="C108" s="6" t="s">
        <v>430</v>
      </c>
      <c r="D108" t="s">
        <v>113</v>
      </c>
      <c r="E108" t="s">
        <v>421</v>
      </c>
    </row>
    <row r="109" spans="1:5" x14ac:dyDescent="0.3">
      <c r="A109" t="s">
        <v>443</v>
      </c>
      <c r="B109" t="s">
        <v>114</v>
      </c>
      <c r="C109" s="6" t="s">
        <v>430</v>
      </c>
      <c r="D109" t="s">
        <v>39</v>
      </c>
      <c r="E109" t="s">
        <v>445</v>
      </c>
    </row>
    <row r="110" spans="1:5" x14ac:dyDescent="0.3">
      <c r="A110" t="s">
        <v>443</v>
      </c>
      <c r="B110" t="s">
        <v>115</v>
      </c>
      <c r="C110" s="6" t="s">
        <v>430</v>
      </c>
      <c r="D110" t="s">
        <v>441</v>
      </c>
      <c r="E110" t="s">
        <v>446</v>
      </c>
    </row>
    <row r="111" spans="1:5" x14ac:dyDescent="0.3">
      <c r="A111" t="s">
        <v>443</v>
      </c>
      <c r="B111" t="s">
        <v>117</v>
      </c>
      <c r="C111" s="6" t="s">
        <v>430</v>
      </c>
      <c r="D111" t="s">
        <v>119</v>
      </c>
      <c r="E111" t="s">
        <v>449</v>
      </c>
    </row>
    <row r="112" spans="1:5" x14ac:dyDescent="0.3">
      <c r="A112" t="s">
        <v>443</v>
      </c>
      <c r="B112" t="s">
        <v>120</v>
      </c>
      <c r="C112" s="6" t="s">
        <v>430</v>
      </c>
      <c r="D112" t="s">
        <v>121</v>
      </c>
      <c r="E112" t="s">
        <v>449</v>
      </c>
    </row>
    <row r="113" spans="1:5" x14ac:dyDescent="0.3">
      <c r="A113" t="s">
        <v>443</v>
      </c>
      <c r="B113" t="s">
        <v>122</v>
      </c>
      <c r="C113" s="6" t="s">
        <v>430</v>
      </c>
      <c r="D113" t="s">
        <v>124</v>
      </c>
      <c r="E113" t="s">
        <v>422</v>
      </c>
    </row>
    <row r="114" spans="1:5" x14ac:dyDescent="0.3">
      <c r="A114" t="s">
        <v>443</v>
      </c>
      <c r="B114" t="s">
        <v>125</v>
      </c>
      <c r="C114" s="6" t="s">
        <v>430</v>
      </c>
      <c r="D114" t="s">
        <v>291</v>
      </c>
      <c r="E114" t="s">
        <v>421</v>
      </c>
    </row>
    <row r="115" spans="1:5" x14ac:dyDescent="0.3">
      <c r="A115" t="s">
        <v>443</v>
      </c>
      <c r="B115" t="s">
        <v>130</v>
      </c>
      <c r="C115" s="6" t="s">
        <v>430</v>
      </c>
      <c r="D115" t="s">
        <v>131</v>
      </c>
      <c r="E115" t="s">
        <v>448</v>
      </c>
    </row>
    <row r="116" spans="1:5" x14ac:dyDescent="0.3">
      <c r="A116" t="s">
        <v>443</v>
      </c>
      <c r="B116" t="s">
        <v>127</v>
      </c>
      <c r="C116" s="6" t="s">
        <v>430</v>
      </c>
      <c r="D116" t="s">
        <v>129</v>
      </c>
      <c r="E116" t="s">
        <v>448</v>
      </c>
    </row>
    <row r="117" spans="1:5" x14ac:dyDescent="0.3">
      <c r="A117" t="s">
        <v>443</v>
      </c>
      <c r="B117" t="s">
        <v>132</v>
      </c>
      <c r="C117" s="6" t="s">
        <v>430</v>
      </c>
      <c r="D117" t="s">
        <v>134</v>
      </c>
      <c r="E117" t="s">
        <v>449</v>
      </c>
    </row>
    <row r="118" spans="1:5" x14ac:dyDescent="0.3">
      <c r="A118" t="s">
        <v>443</v>
      </c>
      <c r="B118" t="s">
        <v>135</v>
      </c>
      <c r="C118" s="6" t="s">
        <v>430</v>
      </c>
      <c r="D118" t="s">
        <v>299</v>
      </c>
      <c r="E118" t="s">
        <v>421</v>
      </c>
    </row>
    <row r="119" spans="1:5" x14ac:dyDescent="0.3">
      <c r="A119" t="s">
        <v>443</v>
      </c>
      <c r="B119" t="s">
        <v>139</v>
      </c>
      <c r="C119" s="6" t="s">
        <v>430</v>
      </c>
      <c r="D119" t="s">
        <v>439</v>
      </c>
      <c r="E119" t="s">
        <v>422</v>
      </c>
    </row>
    <row r="120" spans="1:5" x14ac:dyDescent="0.3">
      <c r="A120" t="s">
        <v>443</v>
      </c>
      <c r="B120" t="s">
        <v>142</v>
      </c>
      <c r="C120" s="6" t="s">
        <v>430</v>
      </c>
      <c r="D120" t="s">
        <v>439</v>
      </c>
      <c r="E120" t="s">
        <v>422</v>
      </c>
    </row>
    <row r="121" spans="1:5" x14ac:dyDescent="0.3">
      <c r="A121" t="s">
        <v>443</v>
      </c>
      <c r="B121" t="s">
        <v>143</v>
      </c>
      <c r="C121" s="6" t="s">
        <v>430</v>
      </c>
      <c r="D121" t="s">
        <v>439</v>
      </c>
      <c r="E121" t="s">
        <v>422</v>
      </c>
    </row>
    <row r="122" spans="1:5" x14ac:dyDescent="0.3">
      <c r="A122" t="s">
        <v>443</v>
      </c>
      <c r="B122" t="s">
        <v>140</v>
      </c>
      <c r="C122" s="6" t="s">
        <v>430</v>
      </c>
      <c r="D122" t="s">
        <v>440</v>
      </c>
      <c r="E122" t="s">
        <v>447</v>
      </c>
    </row>
    <row r="123" spans="1:5" x14ac:dyDescent="0.3">
      <c r="A123" t="s">
        <v>443</v>
      </c>
      <c r="B123" t="s">
        <v>137</v>
      </c>
      <c r="C123" s="6" t="s">
        <v>430</v>
      </c>
      <c r="D123" t="s">
        <v>138</v>
      </c>
      <c r="E123" t="s">
        <v>422</v>
      </c>
    </row>
    <row r="124" spans="1:5" x14ac:dyDescent="0.3">
      <c r="A124" t="s">
        <v>443</v>
      </c>
      <c r="B124" t="s">
        <v>144</v>
      </c>
      <c r="C124" s="6" t="s">
        <v>430</v>
      </c>
      <c r="D124" t="s">
        <v>146</v>
      </c>
      <c r="E124" t="s">
        <v>421</v>
      </c>
    </row>
    <row r="125" spans="1:5" x14ac:dyDescent="0.3">
      <c r="A125" t="s">
        <v>443</v>
      </c>
      <c r="B125" t="s">
        <v>147</v>
      </c>
      <c r="C125" s="6" t="s">
        <v>430</v>
      </c>
      <c r="D125" t="s">
        <v>149</v>
      </c>
      <c r="E125" t="s">
        <v>421</v>
      </c>
    </row>
    <row r="126" spans="1:5" x14ac:dyDescent="0.3">
      <c r="A126" t="s">
        <v>443</v>
      </c>
      <c r="B126" t="s">
        <v>150</v>
      </c>
      <c r="C126" s="6" t="s">
        <v>430</v>
      </c>
      <c r="D126" t="s">
        <v>438</v>
      </c>
      <c r="E126" t="s">
        <v>421</v>
      </c>
    </row>
    <row r="127" spans="1:5" x14ac:dyDescent="0.3">
      <c r="A127" t="s">
        <v>443</v>
      </c>
      <c r="B127" t="s">
        <v>65</v>
      </c>
      <c r="C127" s="6" t="s">
        <v>430</v>
      </c>
      <c r="D127" t="s">
        <v>153</v>
      </c>
      <c r="E127" t="s">
        <v>421</v>
      </c>
    </row>
    <row r="128" spans="1:5" x14ac:dyDescent="0.3">
      <c r="A128" t="s">
        <v>443</v>
      </c>
      <c r="B128" t="s">
        <v>154</v>
      </c>
      <c r="C128" s="6" t="s">
        <v>430</v>
      </c>
      <c r="D128" t="s">
        <v>155</v>
      </c>
      <c r="E128" t="s">
        <v>422</v>
      </c>
    </row>
    <row r="129" spans="1:5" x14ac:dyDescent="0.3">
      <c r="A129" t="s">
        <v>443</v>
      </c>
      <c r="B129" t="s">
        <v>156</v>
      </c>
      <c r="C129" s="6" t="s">
        <v>430</v>
      </c>
      <c r="D129" t="s">
        <v>450</v>
      </c>
      <c r="E129" t="s">
        <v>421</v>
      </c>
    </row>
    <row r="130" spans="1:5" x14ac:dyDescent="0.3">
      <c r="A130" t="s">
        <v>443</v>
      </c>
      <c r="B130" t="s">
        <v>160</v>
      </c>
      <c r="C130" s="6" t="s">
        <v>430</v>
      </c>
      <c r="D130" t="s">
        <v>161</v>
      </c>
      <c r="E130" t="s">
        <v>448</v>
      </c>
    </row>
    <row r="131" spans="1:5" x14ac:dyDescent="0.3">
      <c r="A131" t="s">
        <v>443</v>
      </c>
      <c r="B131" t="s">
        <v>157</v>
      </c>
      <c r="C131" s="6" t="s">
        <v>430</v>
      </c>
      <c r="D131" t="s">
        <v>159</v>
      </c>
      <c r="E131" t="s">
        <v>448</v>
      </c>
    </row>
    <row r="132" spans="1:5" x14ac:dyDescent="0.3">
      <c r="A132" t="s">
        <v>443</v>
      </c>
      <c r="B132" t="s">
        <v>163</v>
      </c>
      <c r="C132" s="6" t="s">
        <v>430</v>
      </c>
      <c r="D132" t="s">
        <v>164</v>
      </c>
      <c r="E132" t="s">
        <v>448</v>
      </c>
    </row>
    <row r="133" spans="1:5" x14ac:dyDescent="0.3">
      <c r="A133" t="s">
        <v>443</v>
      </c>
      <c r="B133" t="s">
        <v>162</v>
      </c>
      <c r="C133" s="6" t="s">
        <v>430</v>
      </c>
      <c r="D133" t="s">
        <v>159</v>
      </c>
      <c r="E133" t="s">
        <v>448</v>
      </c>
    </row>
    <row r="134" spans="1:5" x14ac:dyDescent="0.3">
      <c r="A134" t="s">
        <v>443</v>
      </c>
      <c r="B134" t="s">
        <v>165</v>
      </c>
      <c r="C134" s="6" t="s">
        <v>430</v>
      </c>
      <c r="D134" t="s">
        <v>166</v>
      </c>
      <c r="E134" t="s">
        <v>421</v>
      </c>
    </row>
    <row r="135" spans="1:5" x14ac:dyDescent="0.3">
      <c r="A135" t="s">
        <v>443</v>
      </c>
      <c r="B135" t="s">
        <v>167</v>
      </c>
      <c r="C135" s="6" t="s">
        <v>430</v>
      </c>
      <c r="D135" t="s">
        <v>436</v>
      </c>
      <c r="E135" t="s">
        <v>448</v>
      </c>
    </row>
    <row r="136" spans="1:5" x14ac:dyDescent="0.3">
      <c r="A136" t="s">
        <v>443</v>
      </c>
      <c r="B136" t="s">
        <v>170</v>
      </c>
      <c r="C136" s="6" t="s">
        <v>430</v>
      </c>
      <c r="D136" t="s">
        <v>435</v>
      </c>
      <c r="E136" t="s">
        <v>422</v>
      </c>
    </row>
    <row r="137" spans="1:5" x14ac:dyDescent="0.3">
      <c r="A137" t="s">
        <v>443</v>
      </c>
      <c r="B137" t="s">
        <v>172</v>
      </c>
      <c r="C137" s="6" t="s">
        <v>430</v>
      </c>
      <c r="D137" t="s">
        <v>174</v>
      </c>
      <c r="E137" t="s">
        <v>422</v>
      </c>
    </row>
    <row r="138" spans="1:5" x14ac:dyDescent="0.3">
      <c r="A138" t="s">
        <v>443</v>
      </c>
      <c r="B138" t="s">
        <v>175</v>
      </c>
      <c r="C138" s="6" t="s">
        <v>430</v>
      </c>
      <c r="D138" t="s">
        <v>340</v>
      </c>
      <c r="E138" t="s">
        <v>449</v>
      </c>
    </row>
    <row r="139" spans="1:5" x14ac:dyDescent="0.3">
      <c r="A139" t="s">
        <v>443</v>
      </c>
      <c r="B139" t="s">
        <v>179</v>
      </c>
      <c r="C139" s="6" t="s">
        <v>430</v>
      </c>
      <c r="D139" t="s">
        <v>181</v>
      </c>
      <c r="E139" t="s">
        <v>449</v>
      </c>
    </row>
    <row r="140" spans="1:5" x14ac:dyDescent="0.3">
      <c r="A140" t="s">
        <v>443</v>
      </c>
      <c r="B140" t="s">
        <v>177</v>
      </c>
      <c r="C140" s="6" t="s">
        <v>430</v>
      </c>
      <c r="D140" t="s">
        <v>178</v>
      </c>
      <c r="E140" t="s">
        <v>449</v>
      </c>
    </row>
    <row r="141" spans="1:5" x14ac:dyDescent="0.3">
      <c r="A141" t="s">
        <v>443</v>
      </c>
      <c r="B141" t="s">
        <v>79</v>
      </c>
      <c r="C141" s="6" t="s">
        <v>430</v>
      </c>
      <c r="D141" t="s">
        <v>182</v>
      </c>
      <c r="E141" t="s">
        <v>424</v>
      </c>
    </row>
    <row r="142" spans="1:5" x14ac:dyDescent="0.3">
      <c r="A142" t="s">
        <v>443</v>
      </c>
      <c r="B142" t="s">
        <v>183</v>
      </c>
      <c r="C142" s="6" t="s">
        <v>430</v>
      </c>
      <c r="D142" t="s">
        <v>185</v>
      </c>
      <c r="E142" t="s">
        <v>422</v>
      </c>
    </row>
    <row r="143" spans="1:5" x14ac:dyDescent="0.3">
      <c r="A143" t="s">
        <v>443</v>
      </c>
      <c r="B143" t="s">
        <v>186</v>
      </c>
      <c r="C143" s="6" t="s">
        <v>430</v>
      </c>
      <c r="D143" t="s">
        <v>188</v>
      </c>
      <c r="E143" t="s">
        <v>421</v>
      </c>
    </row>
    <row r="144" spans="1:5" x14ac:dyDescent="0.3">
      <c r="A144" t="s">
        <v>443</v>
      </c>
      <c r="B144" t="s">
        <v>189</v>
      </c>
      <c r="C144" s="6" t="s">
        <v>430</v>
      </c>
      <c r="D144" t="s">
        <v>191</v>
      </c>
      <c r="E144" t="s">
        <v>422</v>
      </c>
    </row>
    <row r="145" spans="1:5" x14ac:dyDescent="0.3">
      <c r="A145" t="s">
        <v>443</v>
      </c>
      <c r="B145" t="s">
        <v>193</v>
      </c>
      <c r="C145" s="6" t="s">
        <v>430</v>
      </c>
      <c r="D145" t="s">
        <v>191</v>
      </c>
      <c r="E145" t="s">
        <v>422</v>
      </c>
    </row>
    <row r="146" spans="1:5" x14ac:dyDescent="0.3">
      <c r="A146" t="s">
        <v>443</v>
      </c>
      <c r="B146" t="s">
        <v>192</v>
      </c>
      <c r="C146" s="6" t="s">
        <v>430</v>
      </c>
      <c r="D146" t="s">
        <v>190</v>
      </c>
      <c r="E146" t="s">
        <v>422</v>
      </c>
    </row>
    <row r="147" spans="1:5" x14ac:dyDescent="0.3">
      <c r="A147" t="s">
        <v>443</v>
      </c>
      <c r="B147" t="s">
        <v>194</v>
      </c>
      <c r="C147" s="6" t="s">
        <v>430</v>
      </c>
      <c r="D147" t="s">
        <v>196</v>
      </c>
      <c r="E147" t="s">
        <v>421</v>
      </c>
    </row>
    <row r="148" spans="1:5" x14ac:dyDescent="0.3">
      <c r="A148" t="s">
        <v>443</v>
      </c>
      <c r="B148" t="s">
        <v>197</v>
      </c>
      <c r="C148" s="6" t="s">
        <v>430</v>
      </c>
      <c r="D148" t="s">
        <v>198</v>
      </c>
      <c r="E148" t="s">
        <v>422</v>
      </c>
    </row>
  </sheetData>
  <sheetProtection selectLockedCells="1" selectUnlockedCells="1"/>
  <autoFilter ref="A1:O1" xr:uid="{92EACC38-287A-4839-BBDF-68B3C8E254D7}">
    <sortState xmlns:xlrd2="http://schemas.microsoft.com/office/spreadsheetml/2017/richdata2" ref="A2:E99">
      <sortCondition ref="C1"/>
    </sortState>
  </autoFilter>
  <phoneticPr fontId="2"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096DB-A324-4B5A-B7AD-362380166638}">
  <sheetPr codeName="Sheet5">
    <tabColor rgb="FF92D050"/>
  </sheetPr>
  <dimension ref="A1:K135"/>
  <sheetViews>
    <sheetView workbookViewId="0">
      <selection activeCell="E2" sqref="E2"/>
    </sheetView>
  </sheetViews>
  <sheetFormatPr defaultRowHeight="14.4" x14ac:dyDescent="0.3"/>
  <cols>
    <col min="2" max="2" width="50.88671875" bestFit="1" customWidth="1"/>
    <col min="3" max="3" width="11.5546875" customWidth="1"/>
    <col min="4" max="4" width="31.109375" bestFit="1" customWidth="1"/>
    <col min="5" max="5" width="40.5546875" bestFit="1" customWidth="1"/>
  </cols>
  <sheetData>
    <row r="1" spans="1:11" x14ac:dyDescent="0.3">
      <c r="A1" s="4" t="s">
        <v>94</v>
      </c>
      <c r="B1" s="4" t="s">
        <v>0</v>
      </c>
      <c r="C1" s="4" t="s">
        <v>428</v>
      </c>
      <c r="D1" s="4" t="s">
        <v>431</v>
      </c>
      <c r="E1" s="4" t="s">
        <v>1</v>
      </c>
      <c r="G1" s="1"/>
      <c r="H1" s="1"/>
      <c r="I1" s="1"/>
      <c r="J1" s="1"/>
      <c r="K1" s="1"/>
    </row>
    <row r="2" spans="1:11" x14ac:dyDescent="0.3">
      <c r="A2" t="s">
        <v>454</v>
      </c>
      <c r="B2" t="s">
        <v>249</v>
      </c>
      <c r="C2" t="s">
        <v>455</v>
      </c>
      <c r="D2" t="s">
        <v>250</v>
      </c>
      <c r="E2" t="s">
        <v>421</v>
      </c>
    </row>
    <row r="3" spans="1:11" x14ac:dyDescent="0.3">
      <c r="A3" t="s">
        <v>454</v>
      </c>
      <c r="B3" t="s">
        <v>248</v>
      </c>
      <c r="C3" t="s">
        <v>455</v>
      </c>
      <c r="D3" t="s">
        <v>217</v>
      </c>
      <c r="E3" t="s">
        <v>421</v>
      </c>
    </row>
    <row r="4" spans="1:11" x14ac:dyDescent="0.3">
      <c r="A4" t="s">
        <v>454</v>
      </c>
      <c r="B4" t="s">
        <v>253</v>
      </c>
      <c r="C4" t="s">
        <v>455</v>
      </c>
      <c r="D4" t="s">
        <v>254</v>
      </c>
      <c r="E4" t="s">
        <v>421</v>
      </c>
    </row>
    <row r="5" spans="1:11" x14ac:dyDescent="0.3">
      <c r="A5" t="s">
        <v>454</v>
      </c>
      <c r="B5" t="s">
        <v>251</v>
      </c>
      <c r="C5" t="s">
        <v>455</v>
      </c>
      <c r="D5" t="s">
        <v>252</v>
      </c>
      <c r="E5" t="s">
        <v>421</v>
      </c>
    </row>
    <row r="6" spans="1:11" x14ac:dyDescent="0.3">
      <c r="A6" t="s">
        <v>454</v>
      </c>
      <c r="B6" t="s">
        <v>256</v>
      </c>
      <c r="C6" t="s">
        <v>455</v>
      </c>
      <c r="D6" t="s">
        <v>257</v>
      </c>
      <c r="E6" t="s">
        <v>449</v>
      </c>
    </row>
    <row r="7" spans="1:11" x14ac:dyDescent="0.3">
      <c r="A7" t="s">
        <v>454</v>
      </c>
      <c r="B7" t="s">
        <v>255</v>
      </c>
      <c r="C7" t="s">
        <v>455</v>
      </c>
      <c r="D7" t="s">
        <v>10</v>
      </c>
      <c r="E7" t="s">
        <v>449</v>
      </c>
    </row>
    <row r="8" spans="1:11" x14ac:dyDescent="0.3">
      <c r="A8" t="s">
        <v>454</v>
      </c>
      <c r="B8" t="s">
        <v>259</v>
      </c>
      <c r="C8" t="s">
        <v>455</v>
      </c>
      <c r="D8" t="s">
        <v>101</v>
      </c>
      <c r="E8" t="s">
        <v>421</v>
      </c>
    </row>
    <row r="9" spans="1:11" x14ac:dyDescent="0.3">
      <c r="A9" t="s">
        <v>454</v>
      </c>
      <c r="B9" t="s">
        <v>258</v>
      </c>
      <c r="C9" t="s">
        <v>455</v>
      </c>
      <c r="D9" t="s">
        <v>100</v>
      </c>
      <c r="E9" t="s">
        <v>421</v>
      </c>
    </row>
    <row r="10" spans="1:11" x14ac:dyDescent="0.3">
      <c r="A10" t="s">
        <v>454</v>
      </c>
      <c r="B10" t="s">
        <v>262</v>
      </c>
      <c r="C10" t="s">
        <v>455</v>
      </c>
      <c r="D10" t="s">
        <v>263</v>
      </c>
      <c r="E10" t="s">
        <v>449</v>
      </c>
    </row>
    <row r="11" spans="1:11" x14ac:dyDescent="0.3">
      <c r="A11" t="s">
        <v>454</v>
      </c>
      <c r="B11" t="s">
        <v>260</v>
      </c>
      <c r="C11" t="s">
        <v>455</v>
      </c>
      <c r="D11" t="s">
        <v>261</v>
      </c>
      <c r="E11" t="s">
        <v>449</v>
      </c>
    </row>
    <row r="12" spans="1:11" x14ac:dyDescent="0.3">
      <c r="A12" t="s">
        <v>454</v>
      </c>
      <c r="B12" t="s">
        <v>266</v>
      </c>
      <c r="C12" t="s">
        <v>455</v>
      </c>
      <c r="D12" t="s">
        <v>267</v>
      </c>
      <c r="E12" t="s">
        <v>421</v>
      </c>
    </row>
    <row r="13" spans="1:11" x14ac:dyDescent="0.3">
      <c r="A13" t="s">
        <v>454</v>
      </c>
      <c r="B13" t="s">
        <v>264</v>
      </c>
      <c r="C13" t="s">
        <v>455</v>
      </c>
      <c r="D13" t="s">
        <v>265</v>
      </c>
      <c r="E13" t="s">
        <v>421</v>
      </c>
    </row>
    <row r="14" spans="1:11" x14ac:dyDescent="0.3">
      <c r="A14" t="s">
        <v>454</v>
      </c>
      <c r="B14" t="s">
        <v>271</v>
      </c>
      <c r="C14" t="s">
        <v>455</v>
      </c>
      <c r="D14" t="s">
        <v>272</v>
      </c>
      <c r="E14" t="s">
        <v>421</v>
      </c>
    </row>
    <row r="15" spans="1:11" x14ac:dyDescent="0.3">
      <c r="A15" t="s">
        <v>454</v>
      </c>
      <c r="B15" t="s">
        <v>270</v>
      </c>
      <c r="C15" t="s">
        <v>455</v>
      </c>
      <c r="D15" t="s">
        <v>30</v>
      </c>
      <c r="E15" t="s">
        <v>421</v>
      </c>
    </row>
    <row r="16" spans="1:11" x14ac:dyDescent="0.3">
      <c r="A16" t="s">
        <v>454</v>
      </c>
      <c r="B16" t="s">
        <v>268</v>
      </c>
      <c r="C16" t="s">
        <v>455</v>
      </c>
      <c r="D16" t="s">
        <v>269</v>
      </c>
      <c r="E16" t="s">
        <v>448</v>
      </c>
    </row>
    <row r="17" spans="1:5" x14ac:dyDescent="0.3">
      <c r="A17" t="s">
        <v>454</v>
      </c>
      <c r="B17" t="s">
        <v>275</v>
      </c>
      <c r="C17" t="s">
        <v>455</v>
      </c>
      <c r="D17" t="s">
        <v>276</v>
      </c>
      <c r="E17" t="s">
        <v>421</v>
      </c>
    </row>
    <row r="18" spans="1:5" x14ac:dyDescent="0.3">
      <c r="A18" t="s">
        <v>454</v>
      </c>
      <c r="B18" t="s">
        <v>273</v>
      </c>
      <c r="C18" t="s">
        <v>455</v>
      </c>
      <c r="D18" t="s">
        <v>274</v>
      </c>
      <c r="E18" t="s">
        <v>421</v>
      </c>
    </row>
    <row r="19" spans="1:5" x14ac:dyDescent="0.3">
      <c r="A19" t="s">
        <v>454</v>
      </c>
      <c r="B19" t="s">
        <v>278</v>
      </c>
      <c r="C19" t="s">
        <v>455</v>
      </c>
      <c r="D19" t="s">
        <v>279</v>
      </c>
      <c r="E19" t="s">
        <v>424</v>
      </c>
    </row>
    <row r="20" spans="1:5" x14ac:dyDescent="0.3">
      <c r="A20" t="s">
        <v>454</v>
      </c>
      <c r="B20" t="s">
        <v>277</v>
      </c>
      <c r="C20" t="s">
        <v>455</v>
      </c>
      <c r="D20" t="s">
        <v>110</v>
      </c>
      <c r="E20" t="s">
        <v>421</v>
      </c>
    </row>
    <row r="21" spans="1:5" x14ac:dyDescent="0.3">
      <c r="A21" t="s">
        <v>454</v>
      </c>
      <c r="B21" t="s">
        <v>280</v>
      </c>
      <c r="C21" t="s">
        <v>455</v>
      </c>
      <c r="D21" t="s">
        <v>38</v>
      </c>
      <c r="E21" t="s">
        <v>457</v>
      </c>
    </row>
    <row r="22" spans="1:5" x14ac:dyDescent="0.3">
      <c r="A22" t="s">
        <v>454</v>
      </c>
      <c r="B22" t="s">
        <v>283</v>
      </c>
      <c r="C22" t="s">
        <v>455</v>
      </c>
      <c r="D22" t="s">
        <v>38</v>
      </c>
      <c r="E22" t="s">
        <v>457</v>
      </c>
    </row>
    <row r="23" spans="1:5" x14ac:dyDescent="0.3">
      <c r="A23" t="s">
        <v>454</v>
      </c>
      <c r="B23" t="s">
        <v>287</v>
      </c>
      <c r="C23" t="s">
        <v>455</v>
      </c>
      <c r="D23" t="s">
        <v>39</v>
      </c>
      <c r="E23" t="s">
        <v>445</v>
      </c>
    </row>
    <row r="24" spans="1:5" x14ac:dyDescent="0.3">
      <c r="A24" t="s">
        <v>454</v>
      </c>
      <c r="B24" t="s">
        <v>286</v>
      </c>
      <c r="C24" t="s">
        <v>455</v>
      </c>
      <c r="D24" t="s">
        <v>39</v>
      </c>
      <c r="E24" t="s">
        <v>445</v>
      </c>
    </row>
    <row r="25" spans="1:5" x14ac:dyDescent="0.3">
      <c r="A25" t="s">
        <v>454</v>
      </c>
      <c r="B25" t="s">
        <v>284</v>
      </c>
      <c r="C25" t="s">
        <v>455</v>
      </c>
      <c r="D25" t="s">
        <v>285</v>
      </c>
      <c r="E25" t="s">
        <v>445</v>
      </c>
    </row>
    <row r="26" spans="1:5" x14ac:dyDescent="0.3">
      <c r="A26" t="s">
        <v>454</v>
      </c>
      <c r="B26" t="s">
        <v>281</v>
      </c>
      <c r="C26" t="s">
        <v>455</v>
      </c>
      <c r="D26" t="s">
        <v>282</v>
      </c>
      <c r="E26" t="s">
        <v>421</v>
      </c>
    </row>
    <row r="27" spans="1:5" x14ac:dyDescent="0.3">
      <c r="A27" t="s">
        <v>454</v>
      </c>
      <c r="B27" t="s">
        <v>288</v>
      </c>
      <c r="C27" t="s">
        <v>455</v>
      </c>
      <c r="D27" t="s">
        <v>559</v>
      </c>
      <c r="E27" t="s">
        <v>449</v>
      </c>
    </row>
    <row r="28" spans="1:5" x14ac:dyDescent="0.3">
      <c r="A28" t="s">
        <v>454</v>
      </c>
      <c r="B28" t="s">
        <v>290</v>
      </c>
      <c r="C28" t="s">
        <v>455</v>
      </c>
      <c r="D28" t="s">
        <v>291</v>
      </c>
      <c r="E28" t="s">
        <v>421</v>
      </c>
    </row>
    <row r="29" spans="1:5" x14ac:dyDescent="0.3">
      <c r="A29" t="s">
        <v>454</v>
      </c>
      <c r="B29" t="s">
        <v>289</v>
      </c>
      <c r="C29" t="s">
        <v>455</v>
      </c>
      <c r="D29" t="s">
        <v>126</v>
      </c>
      <c r="E29" t="s">
        <v>421</v>
      </c>
    </row>
    <row r="30" spans="1:5" x14ac:dyDescent="0.3">
      <c r="A30" t="s">
        <v>454</v>
      </c>
      <c r="B30" t="s">
        <v>292</v>
      </c>
      <c r="C30" t="s">
        <v>455</v>
      </c>
      <c r="D30" t="s">
        <v>293</v>
      </c>
      <c r="E30" t="s">
        <v>421</v>
      </c>
    </row>
    <row r="31" spans="1:5" x14ac:dyDescent="0.3">
      <c r="A31" t="s">
        <v>454</v>
      </c>
      <c r="B31" t="s">
        <v>294</v>
      </c>
      <c r="C31" t="s">
        <v>455</v>
      </c>
      <c r="D31" t="s">
        <v>16</v>
      </c>
      <c r="E31" t="s">
        <v>448</v>
      </c>
    </row>
    <row r="32" spans="1:5" x14ac:dyDescent="0.3">
      <c r="A32" t="s">
        <v>454</v>
      </c>
      <c r="B32" t="s">
        <v>296</v>
      </c>
      <c r="C32" t="s">
        <v>455</v>
      </c>
      <c r="D32" t="s">
        <v>134</v>
      </c>
      <c r="E32" t="s">
        <v>449</v>
      </c>
    </row>
    <row r="33" spans="1:5" x14ac:dyDescent="0.3">
      <c r="A33" t="s">
        <v>454</v>
      </c>
      <c r="B33" t="s">
        <v>295</v>
      </c>
      <c r="C33" t="s">
        <v>455</v>
      </c>
      <c r="D33" t="s">
        <v>133</v>
      </c>
      <c r="E33" t="s">
        <v>421</v>
      </c>
    </row>
    <row r="34" spans="1:5" x14ac:dyDescent="0.3">
      <c r="A34" t="s">
        <v>454</v>
      </c>
      <c r="B34" t="s">
        <v>298</v>
      </c>
      <c r="C34" t="s">
        <v>455</v>
      </c>
      <c r="D34" t="s">
        <v>299</v>
      </c>
      <c r="E34" t="s">
        <v>421</v>
      </c>
    </row>
    <row r="35" spans="1:5" x14ac:dyDescent="0.3">
      <c r="A35" t="s">
        <v>454</v>
      </c>
      <c r="B35" t="s">
        <v>297</v>
      </c>
      <c r="C35" t="s">
        <v>455</v>
      </c>
      <c r="D35" t="s">
        <v>136</v>
      </c>
      <c r="E35" t="s">
        <v>421</v>
      </c>
    </row>
    <row r="36" spans="1:5" x14ac:dyDescent="0.3">
      <c r="A36" t="s">
        <v>454</v>
      </c>
      <c r="B36" t="s">
        <v>302</v>
      </c>
      <c r="C36" t="s">
        <v>455</v>
      </c>
      <c r="D36" t="s">
        <v>303</v>
      </c>
      <c r="E36" t="s">
        <v>421</v>
      </c>
    </row>
    <row r="37" spans="1:5" x14ac:dyDescent="0.3">
      <c r="A37" t="s">
        <v>454</v>
      </c>
      <c r="B37" t="s">
        <v>300</v>
      </c>
      <c r="C37" t="s">
        <v>455</v>
      </c>
      <c r="D37" t="s">
        <v>301</v>
      </c>
      <c r="E37" t="s">
        <v>421</v>
      </c>
    </row>
    <row r="38" spans="1:5" x14ac:dyDescent="0.3">
      <c r="A38" t="s">
        <v>454</v>
      </c>
      <c r="B38" t="s">
        <v>304</v>
      </c>
      <c r="C38" t="s">
        <v>455</v>
      </c>
      <c r="D38" t="s">
        <v>305</v>
      </c>
      <c r="E38" t="s">
        <v>421</v>
      </c>
    </row>
    <row r="39" spans="1:5" x14ac:dyDescent="0.3">
      <c r="A39" t="s">
        <v>454</v>
      </c>
      <c r="B39" t="s">
        <v>306</v>
      </c>
      <c r="C39" t="s">
        <v>455</v>
      </c>
      <c r="D39" t="s">
        <v>307</v>
      </c>
      <c r="E39" t="s">
        <v>421</v>
      </c>
    </row>
    <row r="40" spans="1:5" x14ac:dyDescent="0.3">
      <c r="A40" t="s">
        <v>454</v>
      </c>
      <c r="B40" t="s">
        <v>311</v>
      </c>
      <c r="C40" t="s">
        <v>455</v>
      </c>
      <c r="D40" t="s">
        <v>312</v>
      </c>
      <c r="E40" t="s">
        <v>421</v>
      </c>
    </row>
    <row r="41" spans="1:5" x14ac:dyDescent="0.3">
      <c r="A41" t="s">
        <v>454</v>
      </c>
      <c r="B41" t="s">
        <v>313</v>
      </c>
      <c r="C41" t="s">
        <v>455</v>
      </c>
      <c r="D41" t="s">
        <v>312</v>
      </c>
      <c r="E41" t="s">
        <v>421</v>
      </c>
    </row>
    <row r="42" spans="1:5" x14ac:dyDescent="0.3">
      <c r="A42" t="s">
        <v>454</v>
      </c>
      <c r="B42" t="s">
        <v>314</v>
      </c>
      <c r="C42" t="s">
        <v>455</v>
      </c>
      <c r="D42" t="s">
        <v>315</v>
      </c>
      <c r="E42" t="s">
        <v>421</v>
      </c>
    </row>
    <row r="43" spans="1:5" x14ac:dyDescent="0.3">
      <c r="A43" t="s">
        <v>454</v>
      </c>
      <c r="B43" t="s">
        <v>310</v>
      </c>
      <c r="C43" t="s">
        <v>455</v>
      </c>
      <c r="D43" t="s">
        <v>305</v>
      </c>
      <c r="E43" t="s">
        <v>421</v>
      </c>
    </row>
    <row r="44" spans="1:5" x14ac:dyDescent="0.3">
      <c r="A44" t="s">
        <v>454</v>
      </c>
      <c r="B44" t="s">
        <v>308</v>
      </c>
      <c r="C44" t="s">
        <v>455</v>
      </c>
      <c r="D44" t="s">
        <v>309</v>
      </c>
      <c r="E44" t="s">
        <v>421</v>
      </c>
    </row>
    <row r="45" spans="1:5" x14ac:dyDescent="0.3">
      <c r="A45" t="s">
        <v>454</v>
      </c>
      <c r="B45" t="s">
        <v>316</v>
      </c>
      <c r="C45" t="s">
        <v>455</v>
      </c>
      <c r="D45" t="s">
        <v>317</v>
      </c>
      <c r="E45" t="s">
        <v>421</v>
      </c>
    </row>
    <row r="46" spans="1:5" x14ac:dyDescent="0.3">
      <c r="A46" t="s">
        <v>454</v>
      </c>
      <c r="B46" t="s">
        <v>318</v>
      </c>
      <c r="C46" t="s">
        <v>455</v>
      </c>
      <c r="D46" t="s">
        <v>319</v>
      </c>
      <c r="E46" t="s">
        <v>458</v>
      </c>
    </row>
    <row r="47" spans="1:5" x14ac:dyDescent="0.3">
      <c r="A47" t="s">
        <v>454</v>
      </c>
      <c r="B47" t="s">
        <v>320</v>
      </c>
      <c r="C47" t="s">
        <v>455</v>
      </c>
      <c r="D47" t="s">
        <v>321</v>
      </c>
      <c r="E47" t="s">
        <v>421</v>
      </c>
    </row>
    <row r="48" spans="1:5" x14ac:dyDescent="0.3">
      <c r="A48" t="s">
        <v>454</v>
      </c>
      <c r="B48" t="s">
        <v>324</v>
      </c>
      <c r="C48" t="s">
        <v>455</v>
      </c>
      <c r="D48" t="s">
        <v>325</v>
      </c>
      <c r="E48" t="s">
        <v>421</v>
      </c>
    </row>
    <row r="49" spans="1:5" x14ac:dyDescent="0.3">
      <c r="A49" t="s">
        <v>454</v>
      </c>
      <c r="B49" t="s">
        <v>322</v>
      </c>
      <c r="C49" t="s">
        <v>455</v>
      </c>
      <c r="D49" t="s">
        <v>323</v>
      </c>
      <c r="E49" t="s">
        <v>421</v>
      </c>
    </row>
    <row r="50" spans="1:5" x14ac:dyDescent="0.3">
      <c r="A50" t="s">
        <v>454</v>
      </c>
      <c r="B50" t="s">
        <v>327</v>
      </c>
      <c r="C50" t="s">
        <v>455</v>
      </c>
      <c r="D50" t="s">
        <v>328</v>
      </c>
      <c r="E50" t="s">
        <v>448</v>
      </c>
    </row>
    <row r="51" spans="1:5" x14ac:dyDescent="0.3">
      <c r="A51" t="s">
        <v>454</v>
      </c>
      <c r="B51" t="s">
        <v>326</v>
      </c>
      <c r="C51" t="s">
        <v>455</v>
      </c>
      <c r="D51" t="s">
        <v>168</v>
      </c>
      <c r="E51" t="s">
        <v>448</v>
      </c>
    </row>
    <row r="52" spans="1:5" x14ac:dyDescent="0.3">
      <c r="A52" t="s">
        <v>454</v>
      </c>
      <c r="B52" t="s">
        <v>331</v>
      </c>
      <c r="C52" t="s">
        <v>455</v>
      </c>
      <c r="D52" t="s">
        <v>332</v>
      </c>
      <c r="E52" t="s">
        <v>421</v>
      </c>
    </row>
    <row r="53" spans="1:5" x14ac:dyDescent="0.3">
      <c r="A53" t="s">
        <v>454</v>
      </c>
      <c r="B53" t="s">
        <v>329</v>
      </c>
      <c r="C53" t="s">
        <v>455</v>
      </c>
      <c r="D53" t="s">
        <v>330</v>
      </c>
      <c r="E53" t="s">
        <v>421</v>
      </c>
    </row>
    <row r="54" spans="1:5" x14ac:dyDescent="0.3">
      <c r="A54" t="s">
        <v>454</v>
      </c>
      <c r="B54" t="s">
        <v>335</v>
      </c>
      <c r="C54" t="s">
        <v>455</v>
      </c>
      <c r="D54" t="s">
        <v>336</v>
      </c>
      <c r="E54" t="s">
        <v>421</v>
      </c>
    </row>
    <row r="55" spans="1:5" x14ac:dyDescent="0.3">
      <c r="A55" t="s">
        <v>454</v>
      </c>
      <c r="B55" t="s">
        <v>333</v>
      </c>
      <c r="C55" t="s">
        <v>455</v>
      </c>
      <c r="D55" t="s">
        <v>334</v>
      </c>
      <c r="E55" t="s">
        <v>421</v>
      </c>
    </row>
    <row r="56" spans="1:5" x14ac:dyDescent="0.3">
      <c r="A56" t="s">
        <v>454</v>
      </c>
      <c r="B56" t="s">
        <v>339</v>
      </c>
      <c r="C56" t="s">
        <v>455</v>
      </c>
      <c r="D56" t="s">
        <v>340</v>
      </c>
      <c r="E56" t="s">
        <v>449</v>
      </c>
    </row>
    <row r="57" spans="1:5" x14ac:dyDescent="0.3">
      <c r="A57" t="s">
        <v>454</v>
      </c>
      <c r="B57" t="s">
        <v>337</v>
      </c>
      <c r="C57" t="s">
        <v>455</v>
      </c>
      <c r="D57" t="s">
        <v>338</v>
      </c>
      <c r="E57" t="s">
        <v>449</v>
      </c>
    </row>
    <row r="58" spans="1:5" x14ac:dyDescent="0.3">
      <c r="A58" t="s">
        <v>454</v>
      </c>
      <c r="B58" t="s">
        <v>342</v>
      </c>
      <c r="C58" t="s">
        <v>455</v>
      </c>
      <c r="D58" t="s">
        <v>343</v>
      </c>
      <c r="E58" t="s">
        <v>424</v>
      </c>
    </row>
    <row r="59" spans="1:5" x14ac:dyDescent="0.3">
      <c r="A59" t="s">
        <v>454</v>
      </c>
      <c r="B59" t="s">
        <v>341</v>
      </c>
      <c r="C59" t="s">
        <v>455</v>
      </c>
      <c r="D59" t="s">
        <v>80</v>
      </c>
      <c r="E59" t="s">
        <v>424</v>
      </c>
    </row>
    <row r="60" spans="1:5" x14ac:dyDescent="0.3">
      <c r="A60" t="s">
        <v>454</v>
      </c>
      <c r="B60" t="s">
        <v>345</v>
      </c>
      <c r="C60" t="s">
        <v>455</v>
      </c>
      <c r="D60" t="s">
        <v>240</v>
      </c>
      <c r="E60" t="s">
        <v>421</v>
      </c>
    </row>
    <row r="61" spans="1:5" x14ac:dyDescent="0.3">
      <c r="A61" t="s">
        <v>454</v>
      </c>
      <c r="B61" t="s">
        <v>344</v>
      </c>
      <c r="C61" t="s">
        <v>455</v>
      </c>
      <c r="D61" t="s">
        <v>240</v>
      </c>
      <c r="E61" t="s">
        <v>421</v>
      </c>
    </row>
    <row r="62" spans="1:5" x14ac:dyDescent="0.3">
      <c r="A62" t="s">
        <v>454</v>
      </c>
      <c r="B62" t="s">
        <v>347</v>
      </c>
      <c r="C62" t="s">
        <v>455</v>
      </c>
      <c r="D62" t="s">
        <v>348</v>
      </c>
      <c r="E62" t="s">
        <v>421</v>
      </c>
    </row>
    <row r="63" spans="1:5" x14ac:dyDescent="0.3">
      <c r="A63" t="s">
        <v>454</v>
      </c>
      <c r="B63" t="s">
        <v>346</v>
      </c>
      <c r="C63" t="s">
        <v>455</v>
      </c>
      <c r="D63" t="s">
        <v>187</v>
      </c>
      <c r="E63" t="s">
        <v>421</v>
      </c>
    </row>
    <row r="64" spans="1:5" x14ac:dyDescent="0.3">
      <c r="A64" t="s">
        <v>454</v>
      </c>
      <c r="B64" t="s">
        <v>349</v>
      </c>
      <c r="C64" t="s">
        <v>455</v>
      </c>
      <c r="D64" t="s">
        <v>85</v>
      </c>
      <c r="E64" t="s">
        <v>421</v>
      </c>
    </row>
    <row r="65" spans="1:5" x14ac:dyDescent="0.3">
      <c r="A65" t="s">
        <v>454</v>
      </c>
      <c r="B65" t="s">
        <v>352</v>
      </c>
      <c r="C65" t="s">
        <v>455</v>
      </c>
      <c r="D65" t="s">
        <v>353</v>
      </c>
      <c r="E65" t="s">
        <v>421</v>
      </c>
    </row>
    <row r="66" spans="1:5" x14ac:dyDescent="0.3">
      <c r="A66" t="s">
        <v>454</v>
      </c>
      <c r="B66" t="s">
        <v>350</v>
      </c>
      <c r="C66" t="s">
        <v>455</v>
      </c>
      <c r="D66" t="s">
        <v>351</v>
      </c>
      <c r="E66" t="s">
        <v>421</v>
      </c>
    </row>
    <row r="67" spans="1:5" x14ac:dyDescent="0.3">
      <c r="A67" t="s">
        <v>454</v>
      </c>
      <c r="B67" t="s">
        <v>356</v>
      </c>
      <c r="C67" t="s">
        <v>455</v>
      </c>
      <c r="D67" t="s">
        <v>357</v>
      </c>
      <c r="E67" t="s">
        <v>421</v>
      </c>
    </row>
    <row r="68" spans="1:5" x14ac:dyDescent="0.3">
      <c r="A68" t="s">
        <v>454</v>
      </c>
      <c r="B68" t="s">
        <v>354</v>
      </c>
      <c r="C68" t="s">
        <v>455</v>
      </c>
      <c r="D68" t="s">
        <v>355</v>
      </c>
      <c r="E68" t="s">
        <v>421</v>
      </c>
    </row>
    <row r="69" spans="1:5" x14ac:dyDescent="0.3">
      <c r="A69" t="s">
        <v>454</v>
      </c>
      <c r="B69" t="s">
        <v>249</v>
      </c>
      <c r="C69" t="s">
        <v>430</v>
      </c>
      <c r="D69" t="s">
        <v>250</v>
      </c>
      <c r="E69" t="s">
        <v>421</v>
      </c>
    </row>
    <row r="70" spans="1:5" x14ac:dyDescent="0.3">
      <c r="A70" t="s">
        <v>454</v>
      </c>
      <c r="B70" t="s">
        <v>248</v>
      </c>
      <c r="C70" t="s">
        <v>430</v>
      </c>
      <c r="D70" t="s">
        <v>217</v>
      </c>
      <c r="E70" t="s">
        <v>421</v>
      </c>
    </row>
    <row r="71" spans="1:5" x14ac:dyDescent="0.3">
      <c r="A71" t="s">
        <v>454</v>
      </c>
      <c r="B71" t="s">
        <v>253</v>
      </c>
      <c r="C71" t="s">
        <v>430</v>
      </c>
      <c r="D71" t="s">
        <v>254</v>
      </c>
      <c r="E71" t="s">
        <v>421</v>
      </c>
    </row>
    <row r="72" spans="1:5" x14ac:dyDescent="0.3">
      <c r="A72" t="s">
        <v>454</v>
      </c>
      <c r="B72" t="s">
        <v>251</v>
      </c>
      <c r="C72" t="s">
        <v>430</v>
      </c>
      <c r="D72" t="s">
        <v>252</v>
      </c>
      <c r="E72" t="s">
        <v>421</v>
      </c>
    </row>
    <row r="73" spans="1:5" x14ac:dyDescent="0.3">
      <c r="A73" t="s">
        <v>454</v>
      </c>
      <c r="B73" t="s">
        <v>256</v>
      </c>
      <c r="C73" t="s">
        <v>430</v>
      </c>
      <c r="D73" t="s">
        <v>257</v>
      </c>
      <c r="E73" t="s">
        <v>449</v>
      </c>
    </row>
    <row r="74" spans="1:5" x14ac:dyDescent="0.3">
      <c r="A74" t="s">
        <v>454</v>
      </c>
      <c r="B74" t="s">
        <v>255</v>
      </c>
      <c r="C74" t="s">
        <v>430</v>
      </c>
      <c r="D74" t="s">
        <v>10</v>
      </c>
      <c r="E74" t="s">
        <v>449</v>
      </c>
    </row>
    <row r="75" spans="1:5" x14ac:dyDescent="0.3">
      <c r="A75" t="s">
        <v>454</v>
      </c>
      <c r="B75" t="s">
        <v>259</v>
      </c>
      <c r="C75" t="s">
        <v>430</v>
      </c>
      <c r="D75" t="s">
        <v>101</v>
      </c>
      <c r="E75" t="s">
        <v>421</v>
      </c>
    </row>
    <row r="76" spans="1:5" x14ac:dyDescent="0.3">
      <c r="A76" t="s">
        <v>454</v>
      </c>
      <c r="B76" t="s">
        <v>258</v>
      </c>
      <c r="C76" t="s">
        <v>430</v>
      </c>
      <c r="D76" t="s">
        <v>100</v>
      </c>
      <c r="E76" t="s">
        <v>421</v>
      </c>
    </row>
    <row r="77" spans="1:5" x14ac:dyDescent="0.3">
      <c r="A77" t="s">
        <v>454</v>
      </c>
      <c r="B77" t="s">
        <v>262</v>
      </c>
      <c r="C77" t="s">
        <v>430</v>
      </c>
      <c r="D77" t="s">
        <v>263</v>
      </c>
      <c r="E77" t="s">
        <v>449</v>
      </c>
    </row>
    <row r="78" spans="1:5" x14ac:dyDescent="0.3">
      <c r="A78" t="s">
        <v>454</v>
      </c>
      <c r="B78" t="s">
        <v>260</v>
      </c>
      <c r="C78" t="s">
        <v>430</v>
      </c>
      <c r="D78" t="s">
        <v>261</v>
      </c>
      <c r="E78" t="s">
        <v>449</v>
      </c>
    </row>
    <row r="79" spans="1:5" x14ac:dyDescent="0.3">
      <c r="A79" t="s">
        <v>454</v>
      </c>
      <c r="B79" t="s">
        <v>266</v>
      </c>
      <c r="C79" t="s">
        <v>430</v>
      </c>
      <c r="D79" t="s">
        <v>267</v>
      </c>
      <c r="E79" t="s">
        <v>421</v>
      </c>
    </row>
    <row r="80" spans="1:5" x14ac:dyDescent="0.3">
      <c r="A80" t="s">
        <v>454</v>
      </c>
      <c r="B80" t="s">
        <v>264</v>
      </c>
      <c r="C80" t="s">
        <v>430</v>
      </c>
      <c r="D80" t="s">
        <v>265</v>
      </c>
      <c r="E80" t="s">
        <v>421</v>
      </c>
    </row>
    <row r="81" spans="1:5" x14ac:dyDescent="0.3">
      <c r="A81" t="s">
        <v>454</v>
      </c>
      <c r="B81" t="s">
        <v>271</v>
      </c>
      <c r="C81" t="s">
        <v>430</v>
      </c>
      <c r="D81" t="s">
        <v>272</v>
      </c>
      <c r="E81" t="s">
        <v>421</v>
      </c>
    </row>
    <row r="82" spans="1:5" x14ac:dyDescent="0.3">
      <c r="A82" t="s">
        <v>454</v>
      </c>
      <c r="B82" t="s">
        <v>270</v>
      </c>
      <c r="C82" t="s">
        <v>430</v>
      </c>
      <c r="D82" t="s">
        <v>30</v>
      </c>
      <c r="E82" t="s">
        <v>421</v>
      </c>
    </row>
    <row r="83" spans="1:5" x14ac:dyDescent="0.3">
      <c r="A83" t="s">
        <v>454</v>
      </c>
      <c r="B83" t="s">
        <v>268</v>
      </c>
      <c r="C83" t="s">
        <v>430</v>
      </c>
      <c r="D83" t="s">
        <v>269</v>
      </c>
      <c r="E83" t="s">
        <v>448</v>
      </c>
    </row>
    <row r="84" spans="1:5" x14ac:dyDescent="0.3">
      <c r="A84" t="s">
        <v>454</v>
      </c>
      <c r="B84" t="s">
        <v>275</v>
      </c>
      <c r="C84" t="s">
        <v>430</v>
      </c>
      <c r="D84" t="s">
        <v>276</v>
      </c>
      <c r="E84" t="s">
        <v>421</v>
      </c>
    </row>
    <row r="85" spans="1:5" x14ac:dyDescent="0.3">
      <c r="A85" t="s">
        <v>454</v>
      </c>
      <c r="B85" t="s">
        <v>273</v>
      </c>
      <c r="C85" t="s">
        <v>430</v>
      </c>
      <c r="D85" t="s">
        <v>274</v>
      </c>
      <c r="E85" t="s">
        <v>421</v>
      </c>
    </row>
    <row r="86" spans="1:5" x14ac:dyDescent="0.3">
      <c r="A86" t="s">
        <v>454</v>
      </c>
      <c r="B86" t="s">
        <v>278</v>
      </c>
      <c r="C86" t="s">
        <v>430</v>
      </c>
      <c r="D86" t="s">
        <v>279</v>
      </c>
      <c r="E86" t="s">
        <v>424</v>
      </c>
    </row>
    <row r="87" spans="1:5" x14ac:dyDescent="0.3">
      <c r="A87" t="s">
        <v>454</v>
      </c>
      <c r="B87" t="s">
        <v>277</v>
      </c>
      <c r="C87" t="s">
        <v>430</v>
      </c>
      <c r="D87" t="s">
        <v>110</v>
      </c>
      <c r="E87" t="s">
        <v>421</v>
      </c>
    </row>
    <row r="88" spans="1:5" x14ac:dyDescent="0.3">
      <c r="A88" t="s">
        <v>454</v>
      </c>
      <c r="B88" t="s">
        <v>280</v>
      </c>
      <c r="C88" t="s">
        <v>430</v>
      </c>
      <c r="D88" t="s">
        <v>38</v>
      </c>
      <c r="E88" t="s">
        <v>457</v>
      </c>
    </row>
    <row r="89" spans="1:5" x14ac:dyDescent="0.3">
      <c r="A89" t="s">
        <v>454</v>
      </c>
      <c r="B89" t="s">
        <v>283</v>
      </c>
      <c r="C89" t="s">
        <v>430</v>
      </c>
      <c r="D89" t="s">
        <v>38</v>
      </c>
      <c r="E89" t="s">
        <v>457</v>
      </c>
    </row>
    <row r="90" spans="1:5" x14ac:dyDescent="0.3">
      <c r="A90" t="s">
        <v>454</v>
      </c>
      <c r="B90" t="s">
        <v>287</v>
      </c>
      <c r="C90" t="s">
        <v>430</v>
      </c>
      <c r="D90" t="s">
        <v>39</v>
      </c>
      <c r="E90" t="s">
        <v>445</v>
      </c>
    </row>
    <row r="91" spans="1:5" x14ac:dyDescent="0.3">
      <c r="A91" t="s">
        <v>454</v>
      </c>
      <c r="B91" t="s">
        <v>286</v>
      </c>
      <c r="C91" t="s">
        <v>430</v>
      </c>
      <c r="D91" t="s">
        <v>39</v>
      </c>
      <c r="E91" t="s">
        <v>445</v>
      </c>
    </row>
    <row r="92" spans="1:5" x14ac:dyDescent="0.3">
      <c r="A92" t="s">
        <v>454</v>
      </c>
      <c r="B92" t="s">
        <v>284</v>
      </c>
      <c r="C92" t="s">
        <v>430</v>
      </c>
      <c r="D92" t="s">
        <v>285</v>
      </c>
      <c r="E92" t="s">
        <v>445</v>
      </c>
    </row>
    <row r="93" spans="1:5" x14ac:dyDescent="0.3">
      <c r="A93" t="s">
        <v>454</v>
      </c>
      <c r="B93" t="s">
        <v>281</v>
      </c>
      <c r="C93" t="s">
        <v>430</v>
      </c>
      <c r="D93" t="s">
        <v>282</v>
      </c>
      <c r="E93" t="s">
        <v>421</v>
      </c>
    </row>
    <row r="94" spans="1:5" x14ac:dyDescent="0.3">
      <c r="A94" t="s">
        <v>454</v>
      </c>
      <c r="B94" t="s">
        <v>288</v>
      </c>
      <c r="C94" t="s">
        <v>430</v>
      </c>
      <c r="D94" t="s">
        <v>559</v>
      </c>
      <c r="E94" t="s">
        <v>449</v>
      </c>
    </row>
    <row r="95" spans="1:5" x14ac:dyDescent="0.3">
      <c r="A95" t="s">
        <v>454</v>
      </c>
      <c r="B95" t="s">
        <v>290</v>
      </c>
      <c r="C95" t="s">
        <v>430</v>
      </c>
      <c r="D95" t="s">
        <v>291</v>
      </c>
      <c r="E95" t="s">
        <v>421</v>
      </c>
    </row>
    <row r="96" spans="1:5" x14ac:dyDescent="0.3">
      <c r="A96" t="s">
        <v>454</v>
      </c>
      <c r="B96" t="s">
        <v>289</v>
      </c>
      <c r="C96" t="s">
        <v>430</v>
      </c>
      <c r="D96" t="s">
        <v>126</v>
      </c>
      <c r="E96" t="s">
        <v>421</v>
      </c>
    </row>
    <row r="97" spans="1:5" x14ac:dyDescent="0.3">
      <c r="A97" t="s">
        <v>454</v>
      </c>
      <c r="B97" t="s">
        <v>292</v>
      </c>
      <c r="C97" t="s">
        <v>430</v>
      </c>
      <c r="D97" t="s">
        <v>293</v>
      </c>
      <c r="E97" t="s">
        <v>421</v>
      </c>
    </row>
    <row r="98" spans="1:5" x14ac:dyDescent="0.3">
      <c r="A98" t="s">
        <v>454</v>
      </c>
      <c r="B98" t="s">
        <v>294</v>
      </c>
      <c r="C98" t="s">
        <v>430</v>
      </c>
      <c r="D98" t="s">
        <v>16</v>
      </c>
      <c r="E98" t="s">
        <v>448</v>
      </c>
    </row>
    <row r="99" spans="1:5" x14ac:dyDescent="0.3">
      <c r="A99" t="s">
        <v>454</v>
      </c>
      <c r="B99" t="s">
        <v>296</v>
      </c>
      <c r="C99" t="s">
        <v>430</v>
      </c>
      <c r="D99" t="s">
        <v>134</v>
      </c>
      <c r="E99" t="s">
        <v>449</v>
      </c>
    </row>
    <row r="100" spans="1:5" x14ac:dyDescent="0.3">
      <c r="A100" t="s">
        <v>454</v>
      </c>
      <c r="B100" t="s">
        <v>295</v>
      </c>
      <c r="C100" t="s">
        <v>430</v>
      </c>
      <c r="D100" t="s">
        <v>133</v>
      </c>
      <c r="E100" t="s">
        <v>421</v>
      </c>
    </row>
    <row r="101" spans="1:5" x14ac:dyDescent="0.3">
      <c r="A101" t="s">
        <v>454</v>
      </c>
      <c r="B101" t="s">
        <v>298</v>
      </c>
      <c r="C101" t="s">
        <v>430</v>
      </c>
      <c r="D101" t="s">
        <v>299</v>
      </c>
      <c r="E101" t="s">
        <v>421</v>
      </c>
    </row>
    <row r="102" spans="1:5" x14ac:dyDescent="0.3">
      <c r="A102" t="s">
        <v>454</v>
      </c>
      <c r="B102" t="s">
        <v>297</v>
      </c>
      <c r="C102" t="s">
        <v>430</v>
      </c>
      <c r="D102" t="s">
        <v>136</v>
      </c>
      <c r="E102" t="s">
        <v>421</v>
      </c>
    </row>
    <row r="103" spans="1:5" x14ac:dyDescent="0.3">
      <c r="A103" t="s">
        <v>454</v>
      </c>
      <c r="B103" t="s">
        <v>302</v>
      </c>
      <c r="C103" t="s">
        <v>430</v>
      </c>
      <c r="D103" t="s">
        <v>303</v>
      </c>
      <c r="E103" t="s">
        <v>421</v>
      </c>
    </row>
    <row r="104" spans="1:5" x14ac:dyDescent="0.3">
      <c r="A104" t="s">
        <v>454</v>
      </c>
      <c r="B104" t="s">
        <v>300</v>
      </c>
      <c r="C104" t="s">
        <v>430</v>
      </c>
      <c r="D104" t="s">
        <v>301</v>
      </c>
      <c r="E104" t="s">
        <v>421</v>
      </c>
    </row>
    <row r="105" spans="1:5" x14ac:dyDescent="0.3">
      <c r="A105" t="s">
        <v>454</v>
      </c>
      <c r="B105" t="s">
        <v>304</v>
      </c>
      <c r="C105" t="s">
        <v>430</v>
      </c>
      <c r="D105" t="s">
        <v>305</v>
      </c>
      <c r="E105" t="s">
        <v>421</v>
      </c>
    </row>
    <row r="106" spans="1:5" x14ac:dyDescent="0.3">
      <c r="A106" t="s">
        <v>454</v>
      </c>
      <c r="B106" t="s">
        <v>306</v>
      </c>
      <c r="C106" t="s">
        <v>430</v>
      </c>
      <c r="D106" t="s">
        <v>307</v>
      </c>
      <c r="E106" t="s">
        <v>421</v>
      </c>
    </row>
    <row r="107" spans="1:5" x14ac:dyDescent="0.3">
      <c r="A107" t="s">
        <v>454</v>
      </c>
      <c r="B107" t="s">
        <v>311</v>
      </c>
      <c r="C107" t="s">
        <v>430</v>
      </c>
      <c r="D107" t="s">
        <v>312</v>
      </c>
      <c r="E107" t="s">
        <v>421</v>
      </c>
    </row>
    <row r="108" spans="1:5" x14ac:dyDescent="0.3">
      <c r="A108" t="s">
        <v>454</v>
      </c>
      <c r="B108" t="s">
        <v>313</v>
      </c>
      <c r="C108" t="s">
        <v>430</v>
      </c>
      <c r="D108" t="s">
        <v>312</v>
      </c>
      <c r="E108" t="s">
        <v>421</v>
      </c>
    </row>
    <row r="109" spans="1:5" x14ac:dyDescent="0.3">
      <c r="A109" t="s">
        <v>454</v>
      </c>
      <c r="B109" t="s">
        <v>314</v>
      </c>
      <c r="C109" t="s">
        <v>430</v>
      </c>
      <c r="D109" t="s">
        <v>315</v>
      </c>
      <c r="E109" t="s">
        <v>421</v>
      </c>
    </row>
    <row r="110" spans="1:5" x14ac:dyDescent="0.3">
      <c r="A110" t="s">
        <v>454</v>
      </c>
      <c r="B110" t="s">
        <v>310</v>
      </c>
      <c r="C110" t="s">
        <v>430</v>
      </c>
      <c r="D110" t="s">
        <v>305</v>
      </c>
      <c r="E110" t="s">
        <v>421</v>
      </c>
    </row>
    <row r="111" spans="1:5" x14ac:dyDescent="0.3">
      <c r="A111" t="s">
        <v>454</v>
      </c>
      <c r="B111" t="s">
        <v>308</v>
      </c>
      <c r="C111" t="s">
        <v>430</v>
      </c>
      <c r="D111" t="s">
        <v>309</v>
      </c>
      <c r="E111" t="s">
        <v>421</v>
      </c>
    </row>
    <row r="112" spans="1:5" x14ac:dyDescent="0.3">
      <c r="A112" t="s">
        <v>454</v>
      </c>
      <c r="B112" t="s">
        <v>316</v>
      </c>
      <c r="C112" t="s">
        <v>430</v>
      </c>
      <c r="D112" t="s">
        <v>317</v>
      </c>
      <c r="E112" t="s">
        <v>421</v>
      </c>
    </row>
    <row r="113" spans="1:5" x14ac:dyDescent="0.3">
      <c r="A113" t="s">
        <v>454</v>
      </c>
      <c r="B113" t="s">
        <v>318</v>
      </c>
      <c r="C113" t="s">
        <v>430</v>
      </c>
      <c r="D113" t="s">
        <v>319</v>
      </c>
      <c r="E113" t="s">
        <v>458</v>
      </c>
    </row>
    <row r="114" spans="1:5" x14ac:dyDescent="0.3">
      <c r="A114" t="s">
        <v>454</v>
      </c>
      <c r="B114" t="s">
        <v>320</v>
      </c>
      <c r="C114" t="s">
        <v>430</v>
      </c>
      <c r="D114" t="s">
        <v>321</v>
      </c>
      <c r="E114" t="s">
        <v>421</v>
      </c>
    </row>
    <row r="115" spans="1:5" x14ac:dyDescent="0.3">
      <c r="A115" t="s">
        <v>454</v>
      </c>
      <c r="B115" t="s">
        <v>324</v>
      </c>
      <c r="C115" t="s">
        <v>430</v>
      </c>
      <c r="D115" t="s">
        <v>325</v>
      </c>
      <c r="E115" t="s">
        <v>421</v>
      </c>
    </row>
    <row r="116" spans="1:5" x14ac:dyDescent="0.3">
      <c r="A116" t="s">
        <v>454</v>
      </c>
      <c r="B116" t="s">
        <v>322</v>
      </c>
      <c r="C116" t="s">
        <v>430</v>
      </c>
      <c r="D116" t="s">
        <v>323</v>
      </c>
      <c r="E116" t="s">
        <v>421</v>
      </c>
    </row>
    <row r="117" spans="1:5" x14ac:dyDescent="0.3">
      <c r="A117" t="s">
        <v>454</v>
      </c>
      <c r="B117" t="s">
        <v>327</v>
      </c>
      <c r="C117" t="s">
        <v>430</v>
      </c>
      <c r="D117" t="s">
        <v>328</v>
      </c>
      <c r="E117" t="s">
        <v>448</v>
      </c>
    </row>
    <row r="118" spans="1:5" x14ac:dyDescent="0.3">
      <c r="A118" t="s">
        <v>454</v>
      </c>
      <c r="B118" t="s">
        <v>326</v>
      </c>
      <c r="C118" t="s">
        <v>430</v>
      </c>
      <c r="D118" t="s">
        <v>168</v>
      </c>
      <c r="E118" t="s">
        <v>448</v>
      </c>
    </row>
    <row r="119" spans="1:5" x14ac:dyDescent="0.3">
      <c r="A119" t="s">
        <v>454</v>
      </c>
      <c r="B119" t="s">
        <v>331</v>
      </c>
      <c r="C119" t="s">
        <v>430</v>
      </c>
      <c r="D119" t="s">
        <v>332</v>
      </c>
      <c r="E119" t="s">
        <v>421</v>
      </c>
    </row>
    <row r="120" spans="1:5" x14ac:dyDescent="0.3">
      <c r="A120" t="s">
        <v>454</v>
      </c>
      <c r="B120" t="s">
        <v>329</v>
      </c>
      <c r="C120" t="s">
        <v>430</v>
      </c>
      <c r="D120" t="s">
        <v>330</v>
      </c>
      <c r="E120" t="s">
        <v>421</v>
      </c>
    </row>
    <row r="121" spans="1:5" x14ac:dyDescent="0.3">
      <c r="A121" t="s">
        <v>454</v>
      </c>
      <c r="B121" t="s">
        <v>335</v>
      </c>
      <c r="C121" t="s">
        <v>430</v>
      </c>
      <c r="D121" t="s">
        <v>336</v>
      </c>
      <c r="E121" t="s">
        <v>421</v>
      </c>
    </row>
    <row r="122" spans="1:5" x14ac:dyDescent="0.3">
      <c r="A122" t="s">
        <v>454</v>
      </c>
      <c r="B122" t="s">
        <v>333</v>
      </c>
      <c r="C122" t="s">
        <v>430</v>
      </c>
      <c r="D122" t="s">
        <v>334</v>
      </c>
      <c r="E122" t="s">
        <v>421</v>
      </c>
    </row>
    <row r="123" spans="1:5" x14ac:dyDescent="0.3">
      <c r="A123" t="s">
        <v>454</v>
      </c>
      <c r="B123" t="s">
        <v>339</v>
      </c>
      <c r="C123" t="s">
        <v>430</v>
      </c>
      <c r="D123" t="s">
        <v>340</v>
      </c>
      <c r="E123" t="s">
        <v>449</v>
      </c>
    </row>
    <row r="124" spans="1:5" x14ac:dyDescent="0.3">
      <c r="A124" t="s">
        <v>454</v>
      </c>
      <c r="B124" t="s">
        <v>337</v>
      </c>
      <c r="C124" t="s">
        <v>430</v>
      </c>
      <c r="D124" t="s">
        <v>338</v>
      </c>
      <c r="E124" t="s">
        <v>449</v>
      </c>
    </row>
    <row r="125" spans="1:5" x14ac:dyDescent="0.3">
      <c r="A125" t="s">
        <v>454</v>
      </c>
      <c r="B125" t="s">
        <v>342</v>
      </c>
      <c r="C125" t="s">
        <v>430</v>
      </c>
      <c r="D125" t="s">
        <v>343</v>
      </c>
      <c r="E125" t="s">
        <v>424</v>
      </c>
    </row>
    <row r="126" spans="1:5" x14ac:dyDescent="0.3">
      <c r="A126" t="s">
        <v>454</v>
      </c>
      <c r="B126" t="s">
        <v>341</v>
      </c>
      <c r="C126" t="s">
        <v>430</v>
      </c>
      <c r="D126" t="s">
        <v>80</v>
      </c>
      <c r="E126" t="s">
        <v>424</v>
      </c>
    </row>
    <row r="127" spans="1:5" x14ac:dyDescent="0.3">
      <c r="A127" t="s">
        <v>454</v>
      </c>
      <c r="B127" t="s">
        <v>345</v>
      </c>
      <c r="C127" t="s">
        <v>430</v>
      </c>
      <c r="D127" t="s">
        <v>240</v>
      </c>
      <c r="E127" t="s">
        <v>421</v>
      </c>
    </row>
    <row r="128" spans="1:5" x14ac:dyDescent="0.3">
      <c r="A128" t="s">
        <v>454</v>
      </c>
      <c r="B128" t="s">
        <v>344</v>
      </c>
      <c r="C128" t="s">
        <v>430</v>
      </c>
      <c r="D128" t="s">
        <v>240</v>
      </c>
      <c r="E128" t="s">
        <v>421</v>
      </c>
    </row>
    <row r="129" spans="1:5" x14ac:dyDescent="0.3">
      <c r="A129" t="s">
        <v>454</v>
      </c>
      <c r="B129" t="s">
        <v>347</v>
      </c>
      <c r="C129" t="s">
        <v>430</v>
      </c>
      <c r="D129" t="s">
        <v>348</v>
      </c>
      <c r="E129" t="s">
        <v>421</v>
      </c>
    </row>
    <row r="130" spans="1:5" x14ac:dyDescent="0.3">
      <c r="A130" t="s">
        <v>454</v>
      </c>
      <c r="B130" t="s">
        <v>346</v>
      </c>
      <c r="C130" t="s">
        <v>430</v>
      </c>
      <c r="D130" t="s">
        <v>187</v>
      </c>
      <c r="E130" t="s">
        <v>421</v>
      </c>
    </row>
    <row r="131" spans="1:5" x14ac:dyDescent="0.3">
      <c r="A131" t="s">
        <v>454</v>
      </c>
      <c r="B131" t="s">
        <v>349</v>
      </c>
      <c r="C131" t="s">
        <v>430</v>
      </c>
      <c r="D131" t="s">
        <v>85</v>
      </c>
      <c r="E131" t="s">
        <v>421</v>
      </c>
    </row>
    <row r="132" spans="1:5" x14ac:dyDescent="0.3">
      <c r="A132" t="s">
        <v>454</v>
      </c>
      <c r="B132" t="s">
        <v>352</v>
      </c>
      <c r="C132" t="s">
        <v>430</v>
      </c>
      <c r="D132" t="s">
        <v>353</v>
      </c>
      <c r="E132" t="s">
        <v>421</v>
      </c>
    </row>
    <row r="133" spans="1:5" x14ac:dyDescent="0.3">
      <c r="A133" t="s">
        <v>454</v>
      </c>
      <c r="B133" t="s">
        <v>350</v>
      </c>
      <c r="C133" t="s">
        <v>430</v>
      </c>
      <c r="D133" t="s">
        <v>351</v>
      </c>
      <c r="E133" t="s">
        <v>421</v>
      </c>
    </row>
    <row r="134" spans="1:5" x14ac:dyDescent="0.3">
      <c r="A134" t="s">
        <v>454</v>
      </c>
      <c r="B134" t="s">
        <v>356</v>
      </c>
      <c r="C134" t="s">
        <v>430</v>
      </c>
      <c r="D134" t="s">
        <v>357</v>
      </c>
      <c r="E134" t="s">
        <v>421</v>
      </c>
    </row>
    <row r="135" spans="1:5" x14ac:dyDescent="0.3">
      <c r="A135" t="s">
        <v>454</v>
      </c>
      <c r="B135" t="s">
        <v>354</v>
      </c>
      <c r="C135" t="s">
        <v>430</v>
      </c>
      <c r="D135" t="s">
        <v>355</v>
      </c>
      <c r="E135" t="s">
        <v>421</v>
      </c>
    </row>
  </sheetData>
  <sheetProtection selectLockedCells="1" selectUnlockedCells="1"/>
  <autoFilter ref="A1:K135" xr:uid="{358096DB-A324-4B5A-B7AD-362380166638}">
    <sortState xmlns:xlrd2="http://schemas.microsoft.com/office/spreadsheetml/2017/richdata2" ref="A2:K68">
      <sortCondition ref="B1"/>
    </sortState>
  </autoFilter>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24B84-6852-477A-8DD6-5EB33421ABD4}">
  <sheetPr codeName="Sheet4">
    <tabColor rgb="FF92D050"/>
  </sheetPr>
  <dimension ref="A1:E205"/>
  <sheetViews>
    <sheetView workbookViewId="0">
      <selection activeCell="E2" sqref="E2"/>
    </sheetView>
  </sheetViews>
  <sheetFormatPr defaultRowHeight="14.4" x14ac:dyDescent="0.3"/>
  <cols>
    <col min="2" max="2" width="44.109375" bestFit="1" customWidth="1"/>
    <col min="3" max="3" width="12" customWidth="1"/>
    <col min="4" max="4" width="33.44140625" style="5" customWidth="1"/>
    <col min="5" max="5" width="40.5546875" bestFit="1" customWidth="1"/>
  </cols>
  <sheetData>
    <row r="1" spans="1:5" x14ac:dyDescent="0.3">
      <c r="A1" s="4" t="s">
        <v>94</v>
      </c>
      <c r="B1" s="4" t="s">
        <v>0</v>
      </c>
      <c r="C1" s="4" t="s">
        <v>428</v>
      </c>
      <c r="D1" s="4" t="s">
        <v>431</v>
      </c>
      <c r="E1" s="4" t="s">
        <v>1</v>
      </c>
    </row>
    <row r="2" spans="1:5" x14ac:dyDescent="0.3">
      <c r="A2" t="s">
        <v>462</v>
      </c>
      <c r="B2" t="s">
        <v>201</v>
      </c>
      <c r="C2" t="s">
        <v>464</v>
      </c>
      <c r="D2" s="5" t="s">
        <v>158</v>
      </c>
      <c r="E2" t="s">
        <v>448</v>
      </c>
    </row>
    <row r="3" spans="1:5" x14ac:dyDescent="0.3">
      <c r="A3" t="s">
        <v>462</v>
      </c>
      <c r="B3" t="s">
        <v>202</v>
      </c>
      <c r="C3" t="s">
        <v>464</v>
      </c>
      <c r="D3" s="5" t="s">
        <v>56</v>
      </c>
      <c r="E3" t="s">
        <v>424</v>
      </c>
    </row>
    <row r="4" spans="1:5" x14ac:dyDescent="0.3">
      <c r="A4" t="s">
        <v>462</v>
      </c>
      <c r="B4" t="s">
        <v>203</v>
      </c>
      <c r="C4" t="s">
        <v>464</v>
      </c>
      <c r="D4" s="5" t="s">
        <v>204</v>
      </c>
      <c r="E4" t="s">
        <v>422</v>
      </c>
    </row>
    <row r="5" spans="1:5" x14ac:dyDescent="0.3">
      <c r="A5" t="s">
        <v>462</v>
      </c>
      <c r="B5" t="s">
        <v>205</v>
      </c>
      <c r="C5" t="s">
        <v>464</v>
      </c>
      <c r="D5" s="5" t="s">
        <v>472</v>
      </c>
      <c r="E5" t="s">
        <v>449</v>
      </c>
    </row>
    <row r="6" spans="1:5" x14ac:dyDescent="0.3">
      <c r="A6" t="s">
        <v>462</v>
      </c>
      <c r="B6" t="s">
        <v>206</v>
      </c>
      <c r="C6" t="s">
        <v>464</v>
      </c>
      <c r="D6" s="5" t="s">
        <v>207</v>
      </c>
      <c r="E6" t="s">
        <v>421</v>
      </c>
    </row>
    <row r="7" spans="1:5" x14ac:dyDescent="0.3">
      <c r="A7" t="s">
        <v>462</v>
      </c>
      <c r="B7" t="s">
        <v>208</v>
      </c>
      <c r="C7" t="s">
        <v>464</v>
      </c>
      <c r="D7" s="5" t="s">
        <v>169</v>
      </c>
      <c r="E7" t="s">
        <v>448</v>
      </c>
    </row>
    <row r="8" spans="1:5" x14ac:dyDescent="0.3">
      <c r="A8" t="s">
        <v>462</v>
      </c>
      <c r="B8" t="s">
        <v>209</v>
      </c>
      <c r="C8" t="s">
        <v>464</v>
      </c>
      <c r="D8" s="5" t="s">
        <v>473</v>
      </c>
      <c r="E8" t="s">
        <v>449</v>
      </c>
    </row>
    <row r="9" spans="1:5" x14ac:dyDescent="0.3">
      <c r="A9" t="s">
        <v>462</v>
      </c>
      <c r="B9" t="s">
        <v>210</v>
      </c>
      <c r="C9" t="s">
        <v>464</v>
      </c>
      <c r="D9" s="5" t="s">
        <v>39</v>
      </c>
      <c r="E9" t="s">
        <v>445</v>
      </c>
    </row>
    <row r="10" spans="1:5" x14ac:dyDescent="0.3">
      <c r="A10" t="s">
        <v>462</v>
      </c>
      <c r="B10" t="s">
        <v>211</v>
      </c>
      <c r="C10" t="s">
        <v>464</v>
      </c>
      <c r="D10" s="5" t="s">
        <v>474</v>
      </c>
      <c r="E10" t="s">
        <v>445</v>
      </c>
    </row>
    <row r="11" spans="1:5" x14ac:dyDescent="0.3">
      <c r="A11" t="s">
        <v>462</v>
      </c>
      <c r="B11" t="s">
        <v>212</v>
      </c>
      <c r="C11" t="s">
        <v>464</v>
      </c>
      <c r="D11" s="5" t="s">
        <v>213</v>
      </c>
      <c r="E11" t="s">
        <v>421</v>
      </c>
    </row>
    <row r="12" spans="1:5" x14ac:dyDescent="0.3">
      <c r="A12" t="s">
        <v>462</v>
      </c>
      <c r="B12" t="s">
        <v>214</v>
      </c>
      <c r="C12" t="s">
        <v>464</v>
      </c>
      <c r="D12" s="5" t="s">
        <v>215</v>
      </c>
      <c r="E12" t="s">
        <v>422</v>
      </c>
    </row>
    <row r="13" spans="1:5" x14ac:dyDescent="0.3">
      <c r="A13" t="s">
        <v>462</v>
      </c>
      <c r="B13" t="s">
        <v>216</v>
      </c>
      <c r="C13" t="s">
        <v>464</v>
      </c>
      <c r="D13" s="5" t="s">
        <v>217</v>
      </c>
      <c r="E13" t="s">
        <v>421</v>
      </c>
    </row>
    <row r="14" spans="1:5" x14ac:dyDescent="0.3">
      <c r="A14" t="s">
        <v>462</v>
      </c>
      <c r="B14" t="s">
        <v>218</v>
      </c>
      <c r="C14" t="s">
        <v>464</v>
      </c>
      <c r="D14" s="5" t="s">
        <v>219</v>
      </c>
      <c r="E14" t="s">
        <v>421</v>
      </c>
    </row>
    <row r="15" spans="1:5" x14ac:dyDescent="0.3">
      <c r="A15" t="s">
        <v>462</v>
      </c>
      <c r="B15" t="s">
        <v>218</v>
      </c>
      <c r="C15" t="s">
        <v>465</v>
      </c>
      <c r="D15" s="5" t="s">
        <v>469</v>
      </c>
      <c r="E15" t="s">
        <v>421</v>
      </c>
    </row>
    <row r="16" spans="1:5" x14ac:dyDescent="0.3">
      <c r="A16" t="s">
        <v>462</v>
      </c>
      <c r="B16" t="s">
        <v>220</v>
      </c>
      <c r="C16" t="s">
        <v>464</v>
      </c>
      <c r="D16" s="5" t="s">
        <v>221</v>
      </c>
      <c r="E16" t="s">
        <v>421</v>
      </c>
    </row>
    <row r="17" spans="1:5" x14ac:dyDescent="0.3">
      <c r="A17" t="s">
        <v>462</v>
      </c>
      <c r="B17" t="s">
        <v>220</v>
      </c>
      <c r="C17" t="s">
        <v>466</v>
      </c>
      <c r="D17" s="5" t="s">
        <v>470</v>
      </c>
      <c r="E17" t="s">
        <v>421</v>
      </c>
    </row>
    <row r="18" spans="1:5" x14ac:dyDescent="0.3">
      <c r="A18" t="s">
        <v>462</v>
      </c>
      <c r="B18" t="s">
        <v>222</v>
      </c>
      <c r="C18" t="s">
        <v>464</v>
      </c>
      <c r="D18" s="5" t="s">
        <v>223</v>
      </c>
      <c r="E18" t="s">
        <v>424</v>
      </c>
    </row>
    <row r="19" spans="1:5" x14ac:dyDescent="0.3">
      <c r="A19" t="s">
        <v>462</v>
      </c>
      <c r="B19" t="s">
        <v>224</v>
      </c>
      <c r="C19" t="s">
        <v>464</v>
      </c>
      <c r="D19" s="5" t="s">
        <v>141</v>
      </c>
      <c r="E19" t="s">
        <v>424</v>
      </c>
    </row>
    <row r="20" spans="1:5" x14ac:dyDescent="0.3">
      <c r="A20" t="s">
        <v>462</v>
      </c>
      <c r="B20" t="s">
        <v>225</v>
      </c>
      <c r="C20" t="s">
        <v>464</v>
      </c>
      <c r="D20" s="5" t="s">
        <v>226</v>
      </c>
      <c r="E20" t="s">
        <v>421</v>
      </c>
    </row>
    <row r="21" spans="1:5" x14ac:dyDescent="0.3">
      <c r="A21" t="s">
        <v>462</v>
      </c>
      <c r="B21" t="s">
        <v>227</v>
      </c>
      <c r="C21" t="s">
        <v>464</v>
      </c>
      <c r="D21" s="5" t="s">
        <v>228</v>
      </c>
      <c r="E21" t="s">
        <v>421</v>
      </c>
    </row>
    <row r="22" spans="1:5" x14ac:dyDescent="0.3">
      <c r="A22" t="s">
        <v>462</v>
      </c>
      <c r="B22" t="s">
        <v>229</v>
      </c>
      <c r="C22" t="s">
        <v>464</v>
      </c>
      <c r="D22" s="5" t="s">
        <v>230</v>
      </c>
      <c r="E22" t="s">
        <v>448</v>
      </c>
    </row>
    <row r="23" spans="1:5" x14ac:dyDescent="0.3">
      <c r="A23" t="s">
        <v>462</v>
      </c>
      <c r="B23" t="s">
        <v>231</v>
      </c>
      <c r="C23" t="s">
        <v>464</v>
      </c>
      <c r="D23" s="5" t="s">
        <v>34</v>
      </c>
      <c r="E23" t="s">
        <v>424</v>
      </c>
    </row>
    <row r="24" spans="1:5" x14ac:dyDescent="0.3">
      <c r="A24" t="s">
        <v>462</v>
      </c>
      <c r="B24" t="s">
        <v>232</v>
      </c>
      <c r="C24" t="s">
        <v>464</v>
      </c>
      <c r="D24" s="5" t="s">
        <v>233</v>
      </c>
      <c r="E24" t="s">
        <v>421</v>
      </c>
    </row>
    <row r="25" spans="1:5" x14ac:dyDescent="0.3">
      <c r="A25" t="s">
        <v>462</v>
      </c>
      <c r="B25" t="s">
        <v>234</v>
      </c>
      <c r="C25" t="s">
        <v>464</v>
      </c>
      <c r="D25" s="5" t="s">
        <v>461</v>
      </c>
      <c r="E25" t="s">
        <v>421</v>
      </c>
    </row>
    <row r="26" spans="1:5" x14ac:dyDescent="0.3">
      <c r="A26" t="s">
        <v>462</v>
      </c>
      <c r="B26" t="s">
        <v>235</v>
      </c>
      <c r="C26" t="s">
        <v>464</v>
      </c>
      <c r="D26" s="5" t="s">
        <v>236</v>
      </c>
      <c r="E26" t="s">
        <v>421</v>
      </c>
    </row>
    <row r="27" spans="1:5" x14ac:dyDescent="0.3">
      <c r="A27" t="s">
        <v>462</v>
      </c>
      <c r="B27" t="s">
        <v>237</v>
      </c>
      <c r="C27" t="s">
        <v>464</v>
      </c>
      <c r="D27" s="5" t="s">
        <v>36</v>
      </c>
      <c r="E27" t="s">
        <v>424</v>
      </c>
    </row>
    <row r="28" spans="1:5" x14ac:dyDescent="0.3">
      <c r="A28" t="s">
        <v>462</v>
      </c>
      <c r="B28" t="s">
        <v>76</v>
      </c>
      <c r="C28" t="s">
        <v>464</v>
      </c>
      <c r="D28" s="5" t="s">
        <v>77</v>
      </c>
      <c r="E28" t="s">
        <v>448</v>
      </c>
    </row>
    <row r="29" spans="1:5" x14ac:dyDescent="0.3">
      <c r="A29" t="s">
        <v>462</v>
      </c>
      <c r="B29" t="s">
        <v>238</v>
      </c>
      <c r="C29" t="s">
        <v>464</v>
      </c>
      <c r="D29" s="5" t="s">
        <v>80</v>
      </c>
      <c r="E29" t="s">
        <v>424</v>
      </c>
    </row>
    <row r="30" spans="1:5" x14ac:dyDescent="0.3">
      <c r="A30" t="s">
        <v>462</v>
      </c>
      <c r="B30" t="s">
        <v>239</v>
      </c>
      <c r="C30" t="s">
        <v>464</v>
      </c>
      <c r="D30" s="5" t="s">
        <v>240</v>
      </c>
      <c r="E30" t="s">
        <v>421</v>
      </c>
    </row>
    <row r="31" spans="1:5" x14ac:dyDescent="0.3">
      <c r="A31" t="s">
        <v>462</v>
      </c>
      <c r="B31" t="s">
        <v>241</v>
      </c>
      <c r="C31" t="s">
        <v>464</v>
      </c>
      <c r="D31" s="5" t="s">
        <v>242</v>
      </c>
      <c r="E31" t="s">
        <v>421</v>
      </c>
    </row>
    <row r="32" spans="1:5" x14ac:dyDescent="0.3">
      <c r="A32" t="s">
        <v>462</v>
      </c>
      <c r="B32" t="s">
        <v>241</v>
      </c>
      <c r="C32" t="s">
        <v>467</v>
      </c>
      <c r="D32" s="5" t="s">
        <v>471</v>
      </c>
      <c r="E32" t="s">
        <v>421</v>
      </c>
    </row>
    <row r="33" spans="1:5" x14ac:dyDescent="0.3">
      <c r="A33" t="s">
        <v>462</v>
      </c>
      <c r="B33" t="s">
        <v>243</v>
      </c>
      <c r="C33" t="s">
        <v>464</v>
      </c>
      <c r="D33" s="5" t="s">
        <v>242</v>
      </c>
      <c r="E33" t="s">
        <v>421</v>
      </c>
    </row>
    <row r="34" spans="1:5" x14ac:dyDescent="0.3">
      <c r="A34" t="s">
        <v>462</v>
      </c>
      <c r="B34" t="s">
        <v>243</v>
      </c>
      <c r="C34" t="s">
        <v>468</v>
      </c>
      <c r="D34" s="5" t="s">
        <v>471</v>
      </c>
      <c r="E34" t="s">
        <v>421</v>
      </c>
    </row>
    <row r="35" spans="1:5" x14ac:dyDescent="0.3">
      <c r="A35" t="s">
        <v>462</v>
      </c>
      <c r="B35" t="s">
        <v>244</v>
      </c>
      <c r="C35" t="s">
        <v>464</v>
      </c>
      <c r="D35" s="5" t="s">
        <v>245</v>
      </c>
      <c r="E35" t="s">
        <v>422</v>
      </c>
    </row>
    <row r="36" spans="1:5" x14ac:dyDescent="0.3">
      <c r="A36" t="s">
        <v>462</v>
      </c>
      <c r="B36" t="s">
        <v>246</v>
      </c>
      <c r="C36" t="s">
        <v>464</v>
      </c>
      <c r="D36" s="5" t="s">
        <v>247</v>
      </c>
      <c r="E36" t="s">
        <v>422</v>
      </c>
    </row>
    <row r="37" spans="1:5" x14ac:dyDescent="0.3">
      <c r="A37" t="s">
        <v>462</v>
      </c>
      <c r="B37" t="s">
        <v>201</v>
      </c>
      <c r="C37" t="s">
        <v>465</v>
      </c>
      <c r="D37" s="5" t="s">
        <v>158</v>
      </c>
      <c r="E37" t="s">
        <v>448</v>
      </c>
    </row>
    <row r="38" spans="1:5" x14ac:dyDescent="0.3">
      <c r="A38" t="s">
        <v>462</v>
      </c>
      <c r="B38" t="s">
        <v>202</v>
      </c>
      <c r="C38" t="s">
        <v>465</v>
      </c>
      <c r="D38" s="5" t="s">
        <v>56</v>
      </c>
      <c r="E38" t="s">
        <v>424</v>
      </c>
    </row>
    <row r="39" spans="1:5" x14ac:dyDescent="0.3">
      <c r="A39" t="s">
        <v>462</v>
      </c>
      <c r="B39" t="s">
        <v>203</v>
      </c>
      <c r="C39" t="s">
        <v>465</v>
      </c>
      <c r="D39" s="5" t="s">
        <v>204</v>
      </c>
      <c r="E39" t="s">
        <v>422</v>
      </c>
    </row>
    <row r="40" spans="1:5" x14ac:dyDescent="0.3">
      <c r="A40" t="s">
        <v>462</v>
      </c>
      <c r="B40" t="s">
        <v>205</v>
      </c>
      <c r="C40" t="s">
        <v>465</v>
      </c>
      <c r="D40" s="5" t="s">
        <v>472</v>
      </c>
      <c r="E40" t="s">
        <v>449</v>
      </c>
    </row>
    <row r="41" spans="1:5" x14ac:dyDescent="0.3">
      <c r="A41" t="s">
        <v>462</v>
      </c>
      <c r="B41" t="s">
        <v>206</v>
      </c>
      <c r="C41" t="s">
        <v>465</v>
      </c>
      <c r="D41" s="5" t="s">
        <v>207</v>
      </c>
      <c r="E41" t="s">
        <v>421</v>
      </c>
    </row>
    <row r="42" spans="1:5" x14ac:dyDescent="0.3">
      <c r="A42" t="s">
        <v>462</v>
      </c>
      <c r="B42" t="s">
        <v>208</v>
      </c>
      <c r="C42" t="s">
        <v>465</v>
      </c>
      <c r="D42" s="5" t="s">
        <v>169</v>
      </c>
      <c r="E42" t="s">
        <v>448</v>
      </c>
    </row>
    <row r="43" spans="1:5" x14ac:dyDescent="0.3">
      <c r="A43" t="s">
        <v>462</v>
      </c>
      <c r="B43" t="s">
        <v>209</v>
      </c>
      <c r="C43" t="s">
        <v>465</v>
      </c>
      <c r="D43" s="5" t="s">
        <v>473</v>
      </c>
      <c r="E43" t="s">
        <v>449</v>
      </c>
    </row>
    <row r="44" spans="1:5" x14ac:dyDescent="0.3">
      <c r="A44" t="s">
        <v>462</v>
      </c>
      <c r="B44" t="s">
        <v>210</v>
      </c>
      <c r="C44" t="s">
        <v>465</v>
      </c>
      <c r="D44" s="5" t="s">
        <v>39</v>
      </c>
      <c r="E44" t="s">
        <v>445</v>
      </c>
    </row>
    <row r="45" spans="1:5" x14ac:dyDescent="0.3">
      <c r="A45" t="s">
        <v>462</v>
      </c>
      <c r="B45" t="s">
        <v>211</v>
      </c>
      <c r="C45" t="s">
        <v>465</v>
      </c>
      <c r="D45" s="5" t="s">
        <v>474</v>
      </c>
      <c r="E45" t="s">
        <v>445</v>
      </c>
    </row>
    <row r="46" spans="1:5" x14ac:dyDescent="0.3">
      <c r="A46" t="s">
        <v>462</v>
      </c>
      <c r="B46" t="s">
        <v>212</v>
      </c>
      <c r="C46" t="s">
        <v>465</v>
      </c>
      <c r="D46" s="5" t="s">
        <v>213</v>
      </c>
      <c r="E46" t="s">
        <v>421</v>
      </c>
    </row>
    <row r="47" spans="1:5" x14ac:dyDescent="0.3">
      <c r="A47" t="s">
        <v>462</v>
      </c>
      <c r="B47" t="s">
        <v>214</v>
      </c>
      <c r="C47" t="s">
        <v>465</v>
      </c>
      <c r="D47" s="5" t="s">
        <v>215</v>
      </c>
      <c r="E47" t="s">
        <v>422</v>
      </c>
    </row>
    <row r="48" spans="1:5" x14ac:dyDescent="0.3">
      <c r="A48" t="s">
        <v>462</v>
      </c>
      <c r="B48" t="s">
        <v>216</v>
      </c>
      <c r="C48" t="s">
        <v>465</v>
      </c>
      <c r="D48" s="5" t="s">
        <v>217</v>
      </c>
      <c r="E48" t="s">
        <v>421</v>
      </c>
    </row>
    <row r="49" spans="1:5" x14ac:dyDescent="0.3">
      <c r="A49" t="s">
        <v>462</v>
      </c>
      <c r="B49" t="s">
        <v>218</v>
      </c>
      <c r="C49" t="s">
        <v>465</v>
      </c>
      <c r="D49" s="5" t="s">
        <v>219</v>
      </c>
      <c r="E49" t="s">
        <v>421</v>
      </c>
    </row>
    <row r="50" spans="1:5" x14ac:dyDescent="0.3">
      <c r="A50" t="s">
        <v>462</v>
      </c>
      <c r="B50" t="s">
        <v>218</v>
      </c>
      <c r="C50" t="s">
        <v>465</v>
      </c>
      <c r="D50" s="5" t="s">
        <v>469</v>
      </c>
      <c r="E50" t="s">
        <v>421</v>
      </c>
    </row>
    <row r="51" spans="1:5" x14ac:dyDescent="0.3">
      <c r="A51" t="s">
        <v>462</v>
      </c>
      <c r="B51" t="s">
        <v>220</v>
      </c>
      <c r="C51" t="s">
        <v>465</v>
      </c>
      <c r="D51" s="5" t="s">
        <v>221</v>
      </c>
      <c r="E51" t="s">
        <v>421</v>
      </c>
    </row>
    <row r="52" spans="1:5" x14ac:dyDescent="0.3">
      <c r="A52" t="s">
        <v>462</v>
      </c>
      <c r="B52" t="s">
        <v>222</v>
      </c>
      <c r="C52" t="s">
        <v>465</v>
      </c>
      <c r="D52" s="5" t="s">
        <v>223</v>
      </c>
      <c r="E52" t="s">
        <v>424</v>
      </c>
    </row>
    <row r="53" spans="1:5" x14ac:dyDescent="0.3">
      <c r="A53" t="s">
        <v>462</v>
      </c>
      <c r="B53" t="s">
        <v>224</v>
      </c>
      <c r="C53" t="s">
        <v>465</v>
      </c>
      <c r="D53" s="5" t="s">
        <v>141</v>
      </c>
      <c r="E53" t="s">
        <v>424</v>
      </c>
    </row>
    <row r="54" spans="1:5" x14ac:dyDescent="0.3">
      <c r="A54" t="s">
        <v>462</v>
      </c>
      <c r="B54" t="s">
        <v>225</v>
      </c>
      <c r="C54" t="s">
        <v>465</v>
      </c>
      <c r="D54" s="5" t="s">
        <v>226</v>
      </c>
      <c r="E54" t="s">
        <v>421</v>
      </c>
    </row>
    <row r="55" spans="1:5" x14ac:dyDescent="0.3">
      <c r="A55" t="s">
        <v>462</v>
      </c>
      <c r="B55" t="s">
        <v>227</v>
      </c>
      <c r="C55" t="s">
        <v>465</v>
      </c>
      <c r="D55" s="5" t="s">
        <v>228</v>
      </c>
      <c r="E55" t="s">
        <v>421</v>
      </c>
    </row>
    <row r="56" spans="1:5" x14ac:dyDescent="0.3">
      <c r="A56" t="s">
        <v>462</v>
      </c>
      <c r="B56" t="s">
        <v>229</v>
      </c>
      <c r="C56" t="s">
        <v>465</v>
      </c>
      <c r="D56" s="5" t="s">
        <v>230</v>
      </c>
      <c r="E56" t="s">
        <v>448</v>
      </c>
    </row>
    <row r="57" spans="1:5" x14ac:dyDescent="0.3">
      <c r="A57" t="s">
        <v>462</v>
      </c>
      <c r="B57" t="s">
        <v>231</v>
      </c>
      <c r="C57" t="s">
        <v>465</v>
      </c>
      <c r="D57" s="5" t="s">
        <v>34</v>
      </c>
      <c r="E57" t="s">
        <v>424</v>
      </c>
    </row>
    <row r="58" spans="1:5" x14ac:dyDescent="0.3">
      <c r="A58" t="s">
        <v>462</v>
      </c>
      <c r="B58" t="s">
        <v>232</v>
      </c>
      <c r="C58" t="s">
        <v>465</v>
      </c>
      <c r="D58" s="5" t="s">
        <v>233</v>
      </c>
      <c r="E58" t="s">
        <v>421</v>
      </c>
    </row>
    <row r="59" spans="1:5" x14ac:dyDescent="0.3">
      <c r="A59" t="s">
        <v>462</v>
      </c>
      <c r="B59" t="s">
        <v>234</v>
      </c>
      <c r="C59" t="s">
        <v>465</v>
      </c>
      <c r="D59" s="5" t="s">
        <v>461</v>
      </c>
      <c r="E59" t="s">
        <v>421</v>
      </c>
    </row>
    <row r="60" spans="1:5" x14ac:dyDescent="0.3">
      <c r="A60" t="s">
        <v>462</v>
      </c>
      <c r="B60" t="s">
        <v>235</v>
      </c>
      <c r="C60" t="s">
        <v>465</v>
      </c>
      <c r="D60" s="5" t="s">
        <v>236</v>
      </c>
      <c r="E60" t="s">
        <v>421</v>
      </c>
    </row>
    <row r="61" spans="1:5" x14ac:dyDescent="0.3">
      <c r="A61" t="s">
        <v>462</v>
      </c>
      <c r="B61" t="s">
        <v>237</v>
      </c>
      <c r="C61" t="s">
        <v>465</v>
      </c>
      <c r="D61" s="5" t="s">
        <v>36</v>
      </c>
      <c r="E61" t="s">
        <v>424</v>
      </c>
    </row>
    <row r="62" spans="1:5" x14ac:dyDescent="0.3">
      <c r="A62" t="s">
        <v>462</v>
      </c>
      <c r="B62" t="s">
        <v>76</v>
      </c>
      <c r="C62" t="s">
        <v>465</v>
      </c>
      <c r="D62" s="5" t="s">
        <v>77</v>
      </c>
      <c r="E62" t="s">
        <v>448</v>
      </c>
    </row>
    <row r="63" spans="1:5" x14ac:dyDescent="0.3">
      <c r="A63" t="s">
        <v>462</v>
      </c>
      <c r="B63" t="s">
        <v>238</v>
      </c>
      <c r="C63" t="s">
        <v>465</v>
      </c>
      <c r="D63" s="5" t="s">
        <v>80</v>
      </c>
      <c r="E63" t="s">
        <v>424</v>
      </c>
    </row>
    <row r="64" spans="1:5" x14ac:dyDescent="0.3">
      <c r="A64" t="s">
        <v>462</v>
      </c>
      <c r="B64" t="s">
        <v>239</v>
      </c>
      <c r="C64" t="s">
        <v>465</v>
      </c>
      <c r="D64" s="5" t="s">
        <v>240</v>
      </c>
      <c r="E64" t="s">
        <v>421</v>
      </c>
    </row>
    <row r="65" spans="1:5" x14ac:dyDescent="0.3">
      <c r="A65" t="s">
        <v>462</v>
      </c>
      <c r="B65" t="s">
        <v>241</v>
      </c>
      <c r="C65" t="s">
        <v>465</v>
      </c>
      <c r="D65" s="5" t="s">
        <v>242</v>
      </c>
      <c r="E65" t="s">
        <v>421</v>
      </c>
    </row>
    <row r="66" spans="1:5" x14ac:dyDescent="0.3">
      <c r="A66" t="s">
        <v>462</v>
      </c>
      <c r="B66" t="s">
        <v>243</v>
      </c>
      <c r="C66" t="s">
        <v>465</v>
      </c>
      <c r="D66" s="5" t="s">
        <v>242</v>
      </c>
      <c r="E66" t="s">
        <v>421</v>
      </c>
    </row>
    <row r="67" spans="1:5" x14ac:dyDescent="0.3">
      <c r="A67" t="s">
        <v>462</v>
      </c>
      <c r="B67" t="s">
        <v>244</v>
      </c>
      <c r="C67" t="s">
        <v>465</v>
      </c>
      <c r="D67" s="5" t="s">
        <v>245</v>
      </c>
      <c r="E67" t="s">
        <v>422</v>
      </c>
    </row>
    <row r="68" spans="1:5" x14ac:dyDescent="0.3">
      <c r="A68" t="s">
        <v>462</v>
      </c>
      <c r="B68" t="s">
        <v>246</v>
      </c>
      <c r="C68" t="s">
        <v>465</v>
      </c>
      <c r="D68" s="5" t="s">
        <v>247</v>
      </c>
      <c r="E68" t="s">
        <v>422</v>
      </c>
    </row>
    <row r="69" spans="1:5" x14ac:dyDescent="0.3">
      <c r="A69" t="s">
        <v>462</v>
      </c>
      <c r="B69" t="s">
        <v>201</v>
      </c>
      <c r="C69" t="s">
        <v>466</v>
      </c>
      <c r="D69" s="5" t="s">
        <v>158</v>
      </c>
      <c r="E69" t="s">
        <v>448</v>
      </c>
    </row>
    <row r="70" spans="1:5" x14ac:dyDescent="0.3">
      <c r="A70" t="s">
        <v>462</v>
      </c>
      <c r="B70" t="s">
        <v>202</v>
      </c>
      <c r="C70" t="s">
        <v>466</v>
      </c>
      <c r="D70" s="5" t="s">
        <v>56</v>
      </c>
      <c r="E70" t="s">
        <v>424</v>
      </c>
    </row>
    <row r="71" spans="1:5" x14ac:dyDescent="0.3">
      <c r="A71" t="s">
        <v>462</v>
      </c>
      <c r="B71" t="s">
        <v>203</v>
      </c>
      <c r="C71" t="s">
        <v>466</v>
      </c>
      <c r="D71" s="5" t="s">
        <v>204</v>
      </c>
      <c r="E71" t="s">
        <v>422</v>
      </c>
    </row>
    <row r="72" spans="1:5" x14ac:dyDescent="0.3">
      <c r="A72" t="s">
        <v>462</v>
      </c>
      <c r="B72" t="s">
        <v>205</v>
      </c>
      <c r="C72" t="s">
        <v>466</v>
      </c>
      <c r="D72" s="5" t="s">
        <v>472</v>
      </c>
      <c r="E72" t="s">
        <v>449</v>
      </c>
    </row>
    <row r="73" spans="1:5" x14ac:dyDescent="0.3">
      <c r="A73" t="s">
        <v>462</v>
      </c>
      <c r="B73" t="s">
        <v>206</v>
      </c>
      <c r="C73" t="s">
        <v>466</v>
      </c>
      <c r="D73" s="5" t="s">
        <v>207</v>
      </c>
      <c r="E73" t="s">
        <v>421</v>
      </c>
    </row>
    <row r="74" spans="1:5" x14ac:dyDescent="0.3">
      <c r="A74" t="s">
        <v>462</v>
      </c>
      <c r="B74" t="s">
        <v>208</v>
      </c>
      <c r="C74" t="s">
        <v>466</v>
      </c>
      <c r="D74" s="5" t="s">
        <v>169</v>
      </c>
      <c r="E74" t="s">
        <v>448</v>
      </c>
    </row>
    <row r="75" spans="1:5" x14ac:dyDescent="0.3">
      <c r="A75" t="s">
        <v>462</v>
      </c>
      <c r="B75" t="s">
        <v>209</v>
      </c>
      <c r="C75" t="s">
        <v>466</v>
      </c>
      <c r="D75" s="5" t="s">
        <v>473</v>
      </c>
      <c r="E75" t="s">
        <v>449</v>
      </c>
    </row>
    <row r="76" spans="1:5" x14ac:dyDescent="0.3">
      <c r="A76" t="s">
        <v>462</v>
      </c>
      <c r="B76" t="s">
        <v>210</v>
      </c>
      <c r="C76" t="s">
        <v>466</v>
      </c>
      <c r="D76" s="5" t="s">
        <v>39</v>
      </c>
      <c r="E76" t="s">
        <v>445</v>
      </c>
    </row>
    <row r="77" spans="1:5" x14ac:dyDescent="0.3">
      <c r="A77" t="s">
        <v>462</v>
      </c>
      <c r="B77" t="s">
        <v>211</v>
      </c>
      <c r="C77" t="s">
        <v>466</v>
      </c>
      <c r="D77" s="5" t="s">
        <v>474</v>
      </c>
      <c r="E77" t="s">
        <v>445</v>
      </c>
    </row>
    <row r="78" spans="1:5" x14ac:dyDescent="0.3">
      <c r="A78" t="s">
        <v>462</v>
      </c>
      <c r="B78" t="s">
        <v>212</v>
      </c>
      <c r="C78" t="s">
        <v>466</v>
      </c>
      <c r="D78" s="5" t="s">
        <v>213</v>
      </c>
      <c r="E78" t="s">
        <v>421</v>
      </c>
    </row>
    <row r="79" spans="1:5" x14ac:dyDescent="0.3">
      <c r="A79" t="s">
        <v>462</v>
      </c>
      <c r="B79" t="s">
        <v>214</v>
      </c>
      <c r="C79" t="s">
        <v>466</v>
      </c>
      <c r="D79" s="5" t="s">
        <v>215</v>
      </c>
      <c r="E79" t="s">
        <v>422</v>
      </c>
    </row>
    <row r="80" spans="1:5" x14ac:dyDescent="0.3">
      <c r="A80" t="s">
        <v>462</v>
      </c>
      <c r="B80" t="s">
        <v>216</v>
      </c>
      <c r="C80" t="s">
        <v>466</v>
      </c>
      <c r="D80" s="5" t="s">
        <v>217</v>
      </c>
      <c r="E80" t="s">
        <v>421</v>
      </c>
    </row>
    <row r="81" spans="1:5" x14ac:dyDescent="0.3">
      <c r="A81" t="s">
        <v>462</v>
      </c>
      <c r="B81" t="s">
        <v>218</v>
      </c>
      <c r="C81" t="s">
        <v>466</v>
      </c>
      <c r="D81" s="5" t="s">
        <v>219</v>
      </c>
      <c r="E81" t="s">
        <v>421</v>
      </c>
    </row>
    <row r="82" spans="1:5" x14ac:dyDescent="0.3">
      <c r="A82" t="s">
        <v>462</v>
      </c>
      <c r="B82" t="s">
        <v>218</v>
      </c>
      <c r="C82" t="s">
        <v>466</v>
      </c>
      <c r="D82" s="5" t="s">
        <v>469</v>
      </c>
      <c r="E82" t="s">
        <v>421</v>
      </c>
    </row>
    <row r="83" spans="1:5" x14ac:dyDescent="0.3">
      <c r="A83" t="s">
        <v>462</v>
      </c>
      <c r="B83" t="s">
        <v>220</v>
      </c>
      <c r="C83" t="s">
        <v>466</v>
      </c>
      <c r="D83" s="5" t="s">
        <v>221</v>
      </c>
      <c r="E83" t="s">
        <v>421</v>
      </c>
    </row>
    <row r="84" spans="1:5" x14ac:dyDescent="0.3">
      <c r="A84" t="s">
        <v>462</v>
      </c>
      <c r="B84" t="s">
        <v>220</v>
      </c>
      <c r="C84" t="s">
        <v>466</v>
      </c>
      <c r="D84" s="5" t="s">
        <v>470</v>
      </c>
      <c r="E84" t="s">
        <v>421</v>
      </c>
    </row>
    <row r="85" spans="1:5" x14ac:dyDescent="0.3">
      <c r="A85" t="s">
        <v>462</v>
      </c>
      <c r="B85" t="s">
        <v>222</v>
      </c>
      <c r="C85" t="s">
        <v>466</v>
      </c>
      <c r="D85" s="5" t="s">
        <v>223</v>
      </c>
      <c r="E85" t="s">
        <v>424</v>
      </c>
    </row>
    <row r="86" spans="1:5" x14ac:dyDescent="0.3">
      <c r="A86" t="s">
        <v>462</v>
      </c>
      <c r="B86" t="s">
        <v>224</v>
      </c>
      <c r="C86" t="s">
        <v>466</v>
      </c>
      <c r="D86" s="5" t="s">
        <v>141</v>
      </c>
      <c r="E86" t="s">
        <v>424</v>
      </c>
    </row>
    <row r="87" spans="1:5" x14ac:dyDescent="0.3">
      <c r="A87" t="s">
        <v>462</v>
      </c>
      <c r="B87" t="s">
        <v>225</v>
      </c>
      <c r="C87" t="s">
        <v>466</v>
      </c>
      <c r="D87" s="5" t="s">
        <v>226</v>
      </c>
      <c r="E87" t="s">
        <v>421</v>
      </c>
    </row>
    <row r="88" spans="1:5" x14ac:dyDescent="0.3">
      <c r="A88" t="s">
        <v>462</v>
      </c>
      <c r="B88" t="s">
        <v>227</v>
      </c>
      <c r="C88" t="s">
        <v>466</v>
      </c>
      <c r="D88" s="5" t="s">
        <v>228</v>
      </c>
      <c r="E88" t="s">
        <v>421</v>
      </c>
    </row>
    <row r="89" spans="1:5" x14ac:dyDescent="0.3">
      <c r="A89" t="s">
        <v>462</v>
      </c>
      <c r="B89" t="s">
        <v>229</v>
      </c>
      <c r="C89" t="s">
        <v>466</v>
      </c>
      <c r="D89" s="5" t="s">
        <v>230</v>
      </c>
      <c r="E89" t="s">
        <v>448</v>
      </c>
    </row>
    <row r="90" spans="1:5" x14ac:dyDescent="0.3">
      <c r="A90" t="s">
        <v>462</v>
      </c>
      <c r="B90" t="s">
        <v>231</v>
      </c>
      <c r="C90" t="s">
        <v>466</v>
      </c>
      <c r="D90" s="5" t="s">
        <v>34</v>
      </c>
      <c r="E90" t="s">
        <v>424</v>
      </c>
    </row>
    <row r="91" spans="1:5" x14ac:dyDescent="0.3">
      <c r="A91" t="s">
        <v>462</v>
      </c>
      <c r="B91" t="s">
        <v>232</v>
      </c>
      <c r="C91" t="s">
        <v>466</v>
      </c>
      <c r="D91" s="5" t="s">
        <v>233</v>
      </c>
      <c r="E91" t="s">
        <v>421</v>
      </c>
    </row>
    <row r="92" spans="1:5" x14ac:dyDescent="0.3">
      <c r="A92" t="s">
        <v>462</v>
      </c>
      <c r="B92" t="s">
        <v>234</v>
      </c>
      <c r="C92" t="s">
        <v>466</v>
      </c>
      <c r="D92" s="5" t="s">
        <v>461</v>
      </c>
      <c r="E92" t="s">
        <v>421</v>
      </c>
    </row>
    <row r="93" spans="1:5" x14ac:dyDescent="0.3">
      <c r="A93" t="s">
        <v>462</v>
      </c>
      <c r="B93" t="s">
        <v>235</v>
      </c>
      <c r="C93" t="s">
        <v>466</v>
      </c>
      <c r="D93" s="5" t="s">
        <v>236</v>
      </c>
      <c r="E93" t="s">
        <v>421</v>
      </c>
    </row>
    <row r="94" spans="1:5" x14ac:dyDescent="0.3">
      <c r="A94" t="s">
        <v>462</v>
      </c>
      <c r="B94" t="s">
        <v>237</v>
      </c>
      <c r="C94" t="s">
        <v>466</v>
      </c>
      <c r="D94" s="5" t="s">
        <v>36</v>
      </c>
      <c r="E94" t="s">
        <v>424</v>
      </c>
    </row>
    <row r="95" spans="1:5" x14ac:dyDescent="0.3">
      <c r="A95" t="s">
        <v>462</v>
      </c>
      <c r="B95" t="s">
        <v>76</v>
      </c>
      <c r="C95" t="s">
        <v>466</v>
      </c>
      <c r="D95" s="5" t="s">
        <v>77</v>
      </c>
      <c r="E95" t="s">
        <v>448</v>
      </c>
    </row>
    <row r="96" spans="1:5" x14ac:dyDescent="0.3">
      <c r="A96" t="s">
        <v>462</v>
      </c>
      <c r="B96" t="s">
        <v>238</v>
      </c>
      <c r="C96" t="s">
        <v>466</v>
      </c>
      <c r="D96" s="5" t="s">
        <v>80</v>
      </c>
      <c r="E96" t="s">
        <v>424</v>
      </c>
    </row>
    <row r="97" spans="1:5" x14ac:dyDescent="0.3">
      <c r="A97" t="s">
        <v>462</v>
      </c>
      <c r="B97" t="s">
        <v>239</v>
      </c>
      <c r="C97" t="s">
        <v>466</v>
      </c>
      <c r="D97" s="5" t="s">
        <v>240</v>
      </c>
      <c r="E97" t="s">
        <v>421</v>
      </c>
    </row>
    <row r="98" spans="1:5" x14ac:dyDescent="0.3">
      <c r="A98" t="s">
        <v>462</v>
      </c>
      <c r="B98" t="s">
        <v>241</v>
      </c>
      <c r="C98" t="s">
        <v>466</v>
      </c>
      <c r="D98" s="5" t="s">
        <v>242</v>
      </c>
      <c r="E98" t="s">
        <v>421</v>
      </c>
    </row>
    <row r="99" spans="1:5" x14ac:dyDescent="0.3">
      <c r="A99" t="s">
        <v>462</v>
      </c>
      <c r="B99" t="s">
        <v>243</v>
      </c>
      <c r="C99" t="s">
        <v>466</v>
      </c>
      <c r="D99" s="5" t="s">
        <v>242</v>
      </c>
      <c r="E99" t="s">
        <v>421</v>
      </c>
    </row>
    <row r="100" spans="1:5" x14ac:dyDescent="0.3">
      <c r="A100" t="s">
        <v>462</v>
      </c>
      <c r="B100" t="s">
        <v>244</v>
      </c>
      <c r="C100" t="s">
        <v>466</v>
      </c>
      <c r="D100" s="5" t="s">
        <v>245</v>
      </c>
      <c r="E100" t="s">
        <v>422</v>
      </c>
    </row>
    <row r="101" spans="1:5" x14ac:dyDescent="0.3">
      <c r="A101" t="s">
        <v>462</v>
      </c>
      <c r="B101" t="s">
        <v>246</v>
      </c>
      <c r="C101" t="s">
        <v>466</v>
      </c>
      <c r="D101" s="5" t="s">
        <v>247</v>
      </c>
      <c r="E101" t="s">
        <v>422</v>
      </c>
    </row>
    <row r="102" spans="1:5" x14ac:dyDescent="0.3">
      <c r="A102" t="s">
        <v>462</v>
      </c>
      <c r="B102" t="s">
        <v>201</v>
      </c>
      <c r="C102" t="s">
        <v>467</v>
      </c>
      <c r="D102" s="5" t="s">
        <v>158</v>
      </c>
      <c r="E102" t="s">
        <v>448</v>
      </c>
    </row>
    <row r="103" spans="1:5" x14ac:dyDescent="0.3">
      <c r="A103" t="s">
        <v>462</v>
      </c>
      <c r="B103" t="s">
        <v>202</v>
      </c>
      <c r="C103" t="s">
        <v>467</v>
      </c>
      <c r="D103" s="5" t="s">
        <v>56</v>
      </c>
      <c r="E103" t="s">
        <v>424</v>
      </c>
    </row>
    <row r="104" spans="1:5" x14ac:dyDescent="0.3">
      <c r="A104" t="s">
        <v>462</v>
      </c>
      <c r="B104" t="s">
        <v>203</v>
      </c>
      <c r="C104" t="s">
        <v>467</v>
      </c>
      <c r="D104" s="5" t="s">
        <v>204</v>
      </c>
      <c r="E104" t="s">
        <v>422</v>
      </c>
    </row>
    <row r="105" spans="1:5" x14ac:dyDescent="0.3">
      <c r="A105" t="s">
        <v>462</v>
      </c>
      <c r="B105" t="s">
        <v>205</v>
      </c>
      <c r="C105" t="s">
        <v>467</v>
      </c>
      <c r="D105" s="5" t="s">
        <v>472</v>
      </c>
      <c r="E105" t="s">
        <v>449</v>
      </c>
    </row>
    <row r="106" spans="1:5" x14ac:dyDescent="0.3">
      <c r="A106" t="s">
        <v>462</v>
      </c>
      <c r="B106" t="s">
        <v>206</v>
      </c>
      <c r="C106" t="s">
        <v>467</v>
      </c>
      <c r="D106" s="5" t="s">
        <v>207</v>
      </c>
      <c r="E106" t="s">
        <v>421</v>
      </c>
    </row>
    <row r="107" spans="1:5" x14ac:dyDescent="0.3">
      <c r="A107" t="s">
        <v>462</v>
      </c>
      <c r="B107" t="s">
        <v>208</v>
      </c>
      <c r="C107" t="s">
        <v>467</v>
      </c>
      <c r="D107" s="5" t="s">
        <v>169</v>
      </c>
      <c r="E107" t="s">
        <v>448</v>
      </c>
    </row>
    <row r="108" spans="1:5" x14ac:dyDescent="0.3">
      <c r="A108" t="s">
        <v>462</v>
      </c>
      <c r="B108" t="s">
        <v>209</v>
      </c>
      <c r="C108" t="s">
        <v>467</v>
      </c>
      <c r="D108" s="5" t="s">
        <v>473</v>
      </c>
      <c r="E108" t="s">
        <v>449</v>
      </c>
    </row>
    <row r="109" spans="1:5" x14ac:dyDescent="0.3">
      <c r="A109" t="s">
        <v>462</v>
      </c>
      <c r="B109" t="s">
        <v>210</v>
      </c>
      <c r="C109" t="s">
        <v>467</v>
      </c>
      <c r="D109" s="5" t="s">
        <v>39</v>
      </c>
      <c r="E109" t="s">
        <v>445</v>
      </c>
    </row>
    <row r="110" spans="1:5" x14ac:dyDescent="0.3">
      <c r="A110" t="s">
        <v>462</v>
      </c>
      <c r="B110" t="s">
        <v>211</v>
      </c>
      <c r="C110" t="s">
        <v>467</v>
      </c>
      <c r="D110" s="5" t="s">
        <v>474</v>
      </c>
      <c r="E110" t="s">
        <v>445</v>
      </c>
    </row>
    <row r="111" spans="1:5" x14ac:dyDescent="0.3">
      <c r="A111" t="s">
        <v>462</v>
      </c>
      <c r="B111" t="s">
        <v>212</v>
      </c>
      <c r="C111" t="s">
        <v>467</v>
      </c>
      <c r="D111" s="5" t="s">
        <v>213</v>
      </c>
      <c r="E111" t="s">
        <v>421</v>
      </c>
    </row>
    <row r="112" spans="1:5" x14ac:dyDescent="0.3">
      <c r="A112" t="s">
        <v>462</v>
      </c>
      <c r="B112" t="s">
        <v>214</v>
      </c>
      <c r="C112" t="s">
        <v>467</v>
      </c>
      <c r="D112" s="5" t="s">
        <v>215</v>
      </c>
      <c r="E112" t="s">
        <v>422</v>
      </c>
    </row>
    <row r="113" spans="1:5" x14ac:dyDescent="0.3">
      <c r="A113" t="s">
        <v>462</v>
      </c>
      <c r="B113" t="s">
        <v>216</v>
      </c>
      <c r="C113" t="s">
        <v>467</v>
      </c>
      <c r="D113" s="5" t="s">
        <v>217</v>
      </c>
      <c r="E113" t="s">
        <v>421</v>
      </c>
    </row>
    <row r="114" spans="1:5" x14ac:dyDescent="0.3">
      <c r="A114" t="s">
        <v>462</v>
      </c>
      <c r="B114" t="s">
        <v>218</v>
      </c>
      <c r="C114" t="s">
        <v>467</v>
      </c>
      <c r="D114" s="5" t="s">
        <v>219</v>
      </c>
      <c r="E114" t="s">
        <v>421</v>
      </c>
    </row>
    <row r="115" spans="1:5" x14ac:dyDescent="0.3">
      <c r="A115" t="s">
        <v>462</v>
      </c>
      <c r="B115" t="s">
        <v>218</v>
      </c>
      <c r="C115" t="s">
        <v>467</v>
      </c>
      <c r="D115" s="5" t="s">
        <v>469</v>
      </c>
      <c r="E115" t="s">
        <v>421</v>
      </c>
    </row>
    <row r="116" spans="1:5" x14ac:dyDescent="0.3">
      <c r="A116" t="s">
        <v>462</v>
      </c>
      <c r="B116" t="s">
        <v>220</v>
      </c>
      <c r="C116" t="s">
        <v>467</v>
      </c>
      <c r="D116" s="5" t="s">
        <v>221</v>
      </c>
      <c r="E116" t="s">
        <v>421</v>
      </c>
    </row>
    <row r="117" spans="1:5" x14ac:dyDescent="0.3">
      <c r="A117" t="s">
        <v>462</v>
      </c>
      <c r="B117" t="s">
        <v>220</v>
      </c>
      <c r="C117" t="s">
        <v>467</v>
      </c>
      <c r="D117" s="5" t="s">
        <v>470</v>
      </c>
      <c r="E117" t="s">
        <v>421</v>
      </c>
    </row>
    <row r="118" spans="1:5" x14ac:dyDescent="0.3">
      <c r="A118" t="s">
        <v>462</v>
      </c>
      <c r="B118" t="s">
        <v>222</v>
      </c>
      <c r="C118" t="s">
        <v>467</v>
      </c>
      <c r="D118" s="5" t="s">
        <v>223</v>
      </c>
      <c r="E118" t="s">
        <v>424</v>
      </c>
    </row>
    <row r="119" spans="1:5" x14ac:dyDescent="0.3">
      <c r="A119" t="s">
        <v>462</v>
      </c>
      <c r="B119" t="s">
        <v>224</v>
      </c>
      <c r="C119" t="s">
        <v>467</v>
      </c>
      <c r="D119" s="5" t="s">
        <v>141</v>
      </c>
      <c r="E119" t="s">
        <v>424</v>
      </c>
    </row>
    <row r="120" spans="1:5" x14ac:dyDescent="0.3">
      <c r="A120" t="s">
        <v>462</v>
      </c>
      <c r="B120" t="s">
        <v>225</v>
      </c>
      <c r="C120" t="s">
        <v>467</v>
      </c>
      <c r="D120" s="5" t="s">
        <v>226</v>
      </c>
      <c r="E120" t="s">
        <v>421</v>
      </c>
    </row>
    <row r="121" spans="1:5" x14ac:dyDescent="0.3">
      <c r="A121" t="s">
        <v>462</v>
      </c>
      <c r="B121" t="s">
        <v>227</v>
      </c>
      <c r="C121" t="s">
        <v>467</v>
      </c>
      <c r="D121" s="5" t="s">
        <v>228</v>
      </c>
      <c r="E121" t="s">
        <v>421</v>
      </c>
    </row>
    <row r="122" spans="1:5" x14ac:dyDescent="0.3">
      <c r="A122" t="s">
        <v>462</v>
      </c>
      <c r="B122" t="s">
        <v>229</v>
      </c>
      <c r="C122" t="s">
        <v>467</v>
      </c>
      <c r="D122" s="5" t="s">
        <v>230</v>
      </c>
      <c r="E122" t="s">
        <v>448</v>
      </c>
    </row>
    <row r="123" spans="1:5" x14ac:dyDescent="0.3">
      <c r="A123" t="s">
        <v>462</v>
      </c>
      <c r="B123" t="s">
        <v>231</v>
      </c>
      <c r="C123" t="s">
        <v>467</v>
      </c>
      <c r="D123" s="5" t="s">
        <v>34</v>
      </c>
      <c r="E123" t="s">
        <v>424</v>
      </c>
    </row>
    <row r="124" spans="1:5" x14ac:dyDescent="0.3">
      <c r="A124" t="s">
        <v>462</v>
      </c>
      <c r="B124" t="s">
        <v>232</v>
      </c>
      <c r="C124" t="s">
        <v>467</v>
      </c>
      <c r="D124" s="5" t="s">
        <v>233</v>
      </c>
      <c r="E124" t="s">
        <v>421</v>
      </c>
    </row>
    <row r="125" spans="1:5" x14ac:dyDescent="0.3">
      <c r="A125" t="s">
        <v>462</v>
      </c>
      <c r="B125" t="s">
        <v>234</v>
      </c>
      <c r="C125" t="s">
        <v>467</v>
      </c>
      <c r="D125" s="5" t="s">
        <v>461</v>
      </c>
      <c r="E125" t="s">
        <v>421</v>
      </c>
    </row>
    <row r="126" spans="1:5" x14ac:dyDescent="0.3">
      <c r="A126" t="s">
        <v>462</v>
      </c>
      <c r="B126" t="s">
        <v>235</v>
      </c>
      <c r="C126" t="s">
        <v>467</v>
      </c>
      <c r="D126" s="5" t="s">
        <v>236</v>
      </c>
      <c r="E126" t="s">
        <v>421</v>
      </c>
    </row>
    <row r="127" spans="1:5" x14ac:dyDescent="0.3">
      <c r="A127" t="s">
        <v>462</v>
      </c>
      <c r="B127" t="s">
        <v>237</v>
      </c>
      <c r="C127" t="s">
        <v>467</v>
      </c>
      <c r="D127" s="5" t="s">
        <v>36</v>
      </c>
      <c r="E127" t="s">
        <v>424</v>
      </c>
    </row>
    <row r="128" spans="1:5" x14ac:dyDescent="0.3">
      <c r="A128" t="s">
        <v>462</v>
      </c>
      <c r="B128" t="s">
        <v>76</v>
      </c>
      <c r="C128" t="s">
        <v>467</v>
      </c>
      <c r="D128" s="5" t="s">
        <v>77</v>
      </c>
      <c r="E128" t="s">
        <v>448</v>
      </c>
    </row>
    <row r="129" spans="1:5" x14ac:dyDescent="0.3">
      <c r="A129" t="s">
        <v>462</v>
      </c>
      <c r="B129" t="s">
        <v>238</v>
      </c>
      <c r="C129" t="s">
        <v>467</v>
      </c>
      <c r="D129" s="5" t="s">
        <v>80</v>
      </c>
      <c r="E129" t="s">
        <v>424</v>
      </c>
    </row>
    <row r="130" spans="1:5" x14ac:dyDescent="0.3">
      <c r="A130" t="s">
        <v>462</v>
      </c>
      <c r="B130" t="s">
        <v>239</v>
      </c>
      <c r="C130" t="s">
        <v>467</v>
      </c>
      <c r="D130" s="5" t="s">
        <v>240</v>
      </c>
      <c r="E130" t="s">
        <v>421</v>
      </c>
    </row>
    <row r="131" spans="1:5" x14ac:dyDescent="0.3">
      <c r="A131" t="s">
        <v>462</v>
      </c>
      <c r="B131" t="s">
        <v>241</v>
      </c>
      <c r="C131" t="s">
        <v>467</v>
      </c>
      <c r="D131" s="5" t="s">
        <v>242</v>
      </c>
      <c r="E131" t="s">
        <v>421</v>
      </c>
    </row>
    <row r="132" spans="1:5" x14ac:dyDescent="0.3">
      <c r="A132" t="s">
        <v>462</v>
      </c>
      <c r="B132" t="s">
        <v>241</v>
      </c>
      <c r="C132" t="s">
        <v>467</v>
      </c>
      <c r="D132" s="5" t="s">
        <v>471</v>
      </c>
      <c r="E132" t="s">
        <v>421</v>
      </c>
    </row>
    <row r="133" spans="1:5" x14ac:dyDescent="0.3">
      <c r="A133" t="s">
        <v>462</v>
      </c>
      <c r="B133" t="s">
        <v>243</v>
      </c>
      <c r="C133" t="s">
        <v>467</v>
      </c>
      <c r="D133" s="5" t="s">
        <v>242</v>
      </c>
      <c r="E133" t="s">
        <v>421</v>
      </c>
    </row>
    <row r="134" spans="1:5" x14ac:dyDescent="0.3">
      <c r="A134" t="s">
        <v>462</v>
      </c>
      <c r="B134" t="s">
        <v>244</v>
      </c>
      <c r="C134" t="s">
        <v>467</v>
      </c>
      <c r="D134" s="5" t="s">
        <v>245</v>
      </c>
      <c r="E134" t="s">
        <v>422</v>
      </c>
    </row>
    <row r="135" spans="1:5" x14ac:dyDescent="0.3">
      <c r="A135" t="s">
        <v>462</v>
      </c>
      <c r="B135" t="s">
        <v>246</v>
      </c>
      <c r="C135" t="s">
        <v>467</v>
      </c>
      <c r="D135" s="5" t="s">
        <v>247</v>
      </c>
      <c r="E135" t="s">
        <v>422</v>
      </c>
    </row>
    <row r="136" spans="1:5" x14ac:dyDescent="0.3">
      <c r="A136" t="s">
        <v>462</v>
      </c>
      <c r="B136" t="s">
        <v>201</v>
      </c>
      <c r="C136" t="s">
        <v>468</v>
      </c>
      <c r="D136" s="5" t="s">
        <v>158</v>
      </c>
      <c r="E136" t="s">
        <v>448</v>
      </c>
    </row>
    <row r="137" spans="1:5" x14ac:dyDescent="0.3">
      <c r="A137" t="s">
        <v>462</v>
      </c>
      <c r="B137" t="s">
        <v>202</v>
      </c>
      <c r="C137" t="s">
        <v>468</v>
      </c>
      <c r="D137" s="5" t="s">
        <v>56</v>
      </c>
      <c r="E137" t="s">
        <v>424</v>
      </c>
    </row>
    <row r="138" spans="1:5" x14ac:dyDescent="0.3">
      <c r="A138" t="s">
        <v>462</v>
      </c>
      <c r="B138" t="s">
        <v>203</v>
      </c>
      <c r="C138" t="s">
        <v>468</v>
      </c>
      <c r="D138" s="5" t="s">
        <v>204</v>
      </c>
      <c r="E138" t="s">
        <v>422</v>
      </c>
    </row>
    <row r="139" spans="1:5" x14ac:dyDescent="0.3">
      <c r="A139" t="s">
        <v>462</v>
      </c>
      <c r="B139" t="s">
        <v>205</v>
      </c>
      <c r="C139" t="s">
        <v>468</v>
      </c>
      <c r="D139" s="5" t="s">
        <v>472</v>
      </c>
      <c r="E139" t="s">
        <v>449</v>
      </c>
    </row>
    <row r="140" spans="1:5" x14ac:dyDescent="0.3">
      <c r="A140" t="s">
        <v>462</v>
      </c>
      <c r="B140" t="s">
        <v>206</v>
      </c>
      <c r="C140" t="s">
        <v>468</v>
      </c>
      <c r="D140" s="5" t="s">
        <v>207</v>
      </c>
      <c r="E140" t="s">
        <v>421</v>
      </c>
    </row>
    <row r="141" spans="1:5" x14ac:dyDescent="0.3">
      <c r="A141" t="s">
        <v>462</v>
      </c>
      <c r="B141" t="s">
        <v>208</v>
      </c>
      <c r="C141" t="s">
        <v>468</v>
      </c>
      <c r="D141" s="5" t="s">
        <v>169</v>
      </c>
      <c r="E141" t="s">
        <v>448</v>
      </c>
    </row>
    <row r="142" spans="1:5" x14ac:dyDescent="0.3">
      <c r="A142" t="s">
        <v>462</v>
      </c>
      <c r="B142" t="s">
        <v>209</v>
      </c>
      <c r="C142" t="s">
        <v>468</v>
      </c>
      <c r="D142" s="5" t="s">
        <v>473</v>
      </c>
      <c r="E142" t="s">
        <v>449</v>
      </c>
    </row>
    <row r="143" spans="1:5" x14ac:dyDescent="0.3">
      <c r="A143" t="s">
        <v>462</v>
      </c>
      <c r="B143" t="s">
        <v>210</v>
      </c>
      <c r="C143" t="s">
        <v>468</v>
      </c>
      <c r="D143" s="5" t="s">
        <v>39</v>
      </c>
      <c r="E143" t="s">
        <v>445</v>
      </c>
    </row>
    <row r="144" spans="1:5" x14ac:dyDescent="0.3">
      <c r="A144" t="s">
        <v>462</v>
      </c>
      <c r="B144" t="s">
        <v>211</v>
      </c>
      <c r="C144" t="s">
        <v>468</v>
      </c>
      <c r="D144" s="5" t="s">
        <v>474</v>
      </c>
      <c r="E144" t="s">
        <v>445</v>
      </c>
    </row>
    <row r="145" spans="1:5" x14ac:dyDescent="0.3">
      <c r="A145" t="s">
        <v>462</v>
      </c>
      <c r="B145" t="s">
        <v>212</v>
      </c>
      <c r="C145" t="s">
        <v>468</v>
      </c>
      <c r="D145" s="5" t="s">
        <v>213</v>
      </c>
      <c r="E145" t="s">
        <v>421</v>
      </c>
    </row>
    <row r="146" spans="1:5" x14ac:dyDescent="0.3">
      <c r="A146" t="s">
        <v>462</v>
      </c>
      <c r="B146" t="s">
        <v>214</v>
      </c>
      <c r="C146" t="s">
        <v>468</v>
      </c>
      <c r="D146" s="5" t="s">
        <v>215</v>
      </c>
      <c r="E146" t="s">
        <v>422</v>
      </c>
    </row>
    <row r="147" spans="1:5" x14ac:dyDescent="0.3">
      <c r="A147" t="s">
        <v>462</v>
      </c>
      <c r="B147" t="s">
        <v>216</v>
      </c>
      <c r="C147" t="s">
        <v>468</v>
      </c>
      <c r="D147" s="5" t="s">
        <v>217</v>
      </c>
      <c r="E147" t="s">
        <v>421</v>
      </c>
    </row>
    <row r="148" spans="1:5" x14ac:dyDescent="0.3">
      <c r="A148" t="s">
        <v>462</v>
      </c>
      <c r="B148" t="s">
        <v>218</v>
      </c>
      <c r="C148" t="s">
        <v>468</v>
      </c>
      <c r="D148" s="5" t="s">
        <v>219</v>
      </c>
      <c r="E148" t="s">
        <v>421</v>
      </c>
    </row>
    <row r="149" spans="1:5" x14ac:dyDescent="0.3">
      <c r="A149" t="s">
        <v>462</v>
      </c>
      <c r="B149" t="s">
        <v>218</v>
      </c>
      <c r="C149" t="s">
        <v>468</v>
      </c>
      <c r="D149" s="5" t="s">
        <v>469</v>
      </c>
      <c r="E149" t="s">
        <v>421</v>
      </c>
    </row>
    <row r="150" spans="1:5" x14ac:dyDescent="0.3">
      <c r="A150" t="s">
        <v>462</v>
      </c>
      <c r="B150" t="s">
        <v>220</v>
      </c>
      <c r="C150" t="s">
        <v>468</v>
      </c>
      <c r="D150" s="5" t="s">
        <v>221</v>
      </c>
      <c r="E150" t="s">
        <v>421</v>
      </c>
    </row>
    <row r="151" spans="1:5" x14ac:dyDescent="0.3">
      <c r="A151" t="s">
        <v>462</v>
      </c>
      <c r="B151" t="s">
        <v>220</v>
      </c>
      <c r="C151" t="s">
        <v>468</v>
      </c>
      <c r="D151" s="5" t="s">
        <v>470</v>
      </c>
      <c r="E151" t="s">
        <v>421</v>
      </c>
    </row>
    <row r="152" spans="1:5" x14ac:dyDescent="0.3">
      <c r="A152" t="s">
        <v>462</v>
      </c>
      <c r="B152" t="s">
        <v>222</v>
      </c>
      <c r="C152" t="s">
        <v>468</v>
      </c>
      <c r="D152" s="5" t="s">
        <v>223</v>
      </c>
      <c r="E152" t="s">
        <v>424</v>
      </c>
    </row>
    <row r="153" spans="1:5" x14ac:dyDescent="0.3">
      <c r="A153" t="s">
        <v>462</v>
      </c>
      <c r="B153" t="s">
        <v>224</v>
      </c>
      <c r="C153" t="s">
        <v>468</v>
      </c>
      <c r="D153" s="5" t="s">
        <v>141</v>
      </c>
      <c r="E153" t="s">
        <v>424</v>
      </c>
    </row>
    <row r="154" spans="1:5" x14ac:dyDescent="0.3">
      <c r="A154" t="s">
        <v>462</v>
      </c>
      <c r="B154" t="s">
        <v>225</v>
      </c>
      <c r="C154" t="s">
        <v>468</v>
      </c>
      <c r="D154" s="5" t="s">
        <v>226</v>
      </c>
      <c r="E154" t="s">
        <v>421</v>
      </c>
    </row>
    <row r="155" spans="1:5" x14ac:dyDescent="0.3">
      <c r="A155" t="s">
        <v>462</v>
      </c>
      <c r="B155" t="s">
        <v>227</v>
      </c>
      <c r="C155" t="s">
        <v>468</v>
      </c>
      <c r="D155" s="5" t="s">
        <v>228</v>
      </c>
      <c r="E155" t="s">
        <v>421</v>
      </c>
    </row>
    <row r="156" spans="1:5" x14ac:dyDescent="0.3">
      <c r="A156" t="s">
        <v>462</v>
      </c>
      <c r="B156" t="s">
        <v>229</v>
      </c>
      <c r="C156" t="s">
        <v>468</v>
      </c>
      <c r="D156" s="5" t="s">
        <v>230</v>
      </c>
      <c r="E156" t="s">
        <v>448</v>
      </c>
    </row>
    <row r="157" spans="1:5" x14ac:dyDescent="0.3">
      <c r="A157" t="s">
        <v>462</v>
      </c>
      <c r="B157" t="s">
        <v>231</v>
      </c>
      <c r="C157" t="s">
        <v>468</v>
      </c>
      <c r="D157" s="5" t="s">
        <v>34</v>
      </c>
      <c r="E157" t="s">
        <v>424</v>
      </c>
    </row>
    <row r="158" spans="1:5" x14ac:dyDescent="0.3">
      <c r="A158" t="s">
        <v>462</v>
      </c>
      <c r="B158" t="s">
        <v>232</v>
      </c>
      <c r="C158" t="s">
        <v>468</v>
      </c>
      <c r="D158" s="5" t="s">
        <v>233</v>
      </c>
      <c r="E158" t="s">
        <v>421</v>
      </c>
    </row>
    <row r="159" spans="1:5" x14ac:dyDescent="0.3">
      <c r="A159" t="s">
        <v>462</v>
      </c>
      <c r="B159" t="s">
        <v>234</v>
      </c>
      <c r="C159" t="s">
        <v>468</v>
      </c>
      <c r="D159" s="5" t="s">
        <v>461</v>
      </c>
      <c r="E159" t="s">
        <v>421</v>
      </c>
    </row>
    <row r="160" spans="1:5" x14ac:dyDescent="0.3">
      <c r="A160" t="s">
        <v>462</v>
      </c>
      <c r="B160" t="s">
        <v>235</v>
      </c>
      <c r="C160" t="s">
        <v>468</v>
      </c>
      <c r="D160" s="5" t="s">
        <v>236</v>
      </c>
      <c r="E160" t="s">
        <v>421</v>
      </c>
    </row>
    <row r="161" spans="1:5" x14ac:dyDescent="0.3">
      <c r="A161" t="s">
        <v>462</v>
      </c>
      <c r="B161" t="s">
        <v>237</v>
      </c>
      <c r="C161" t="s">
        <v>468</v>
      </c>
      <c r="D161" s="5" t="s">
        <v>36</v>
      </c>
      <c r="E161" t="s">
        <v>424</v>
      </c>
    </row>
    <row r="162" spans="1:5" x14ac:dyDescent="0.3">
      <c r="A162" t="s">
        <v>462</v>
      </c>
      <c r="B162" t="s">
        <v>76</v>
      </c>
      <c r="C162" t="s">
        <v>468</v>
      </c>
      <c r="D162" s="5" t="s">
        <v>77</v>
      </c>
      <c r="E162" t="s">
        <v>448</v>
      </c>
    </row>
    <row r="163" spans="1:5" x14ac:dyDescent="0.3">
      <c r="A163" t="s">
        <v>462</v>
      </c>
      <c r="B163" t="s">
        <v>238</v>
      </c>
      <c r="C163" t="s">
        <v>468</v>
      </c>
      <c r="D163" s="5" t="s">
        <v>80</v>
      </c>
      <c r="E163" t="s">
        <v>424</v>
      </c>
    </row>
    <row r="164" spans="1:5" x14ac:dyDescent="0.3">
      <c r="A164" t="s">
        <v>462</v>
      </c>
      <c r="B164" t="s">
        <v>239</v>
      </c>
      <c r="C164" t="s">
        <v>468</v>
      </c>
      <c r="D164" s="5" t="s">
        <v>240</v>
      </c>
      <c r="E164" t="s">
        <v>421</v>
      </c>
    </row>
    <row r="165" spans="1:5" x14ac:dyDescent="0.3">
      <c r="A165" t="s">
        <v>462</v>
      </c>
      <c r="B165" t="s">
        <v>241</v>
      </c>
      <c r="C165" t="s">
        <v>468</v>
      </c>
      <c r="D165" s="5" t="s">
        <v>242</v>
      </c>
      <c r="E165" t="s">
        <v>421</v>
      </c>
    </row>
    <row r="166" spans="1:5" x14ac:dyDescent="0.3">
      <c r="A166" t="s">
        <v>462</v>
      </c>
      <c r="B166" t="s">
        <v>241</v>
      </c>
      <c r="C166" t="s">
        <v>468</v>
      </c>
      <c r="D166" s="5" t="s">
        <v>471</v>
      </c>
      <c r="E166" t="s">
        <v>421</v>
      </c>
    </row>
    <row r="167" spans="1:5" x14ac:dyDescent="0.3">
      <c r="A167" t="s">
        <v>462</v>
      </c>
      <c r="B167" t="s">
        <v>243</v>
      </c>
      <c r="C167" t="s">
        <v>468</v>
      </c>
      <c r="D167" s="5" t="s">
        <v>242</v>
      </c>
      <c r="E167" t="s">
        <v>421</v>
      </c>
    </row>
    <row r="168" spans="1:5" x14ac:dyDescent="0.3">
      <c r="A168" t="s">
        <v>462</v>
      </c>
      <c r="B168" t="s">
        <v>243</v>
      </c>
      <c r="C168" t="s">
        <v>468</v>
      </c>
      <c r="D168" s="5" t="s">
        <v>471</v>
      </c>
      <c r="E168" t="s">
        <v>421</v>
      </c>
    </row>
    <row r="169" spans="1:5" x14ac:dyDescent="0.3">
      <c r="A169" t="s">
        <v>462</v>
      </c>
      <c r="B169" t="s">
        <v>244</v>
      </c>
      <c r="C169" t="s">
        <v>468</v>
      </c>
      <c r="D169" s="5" t="s">
        <v>245</v>
      </c>
      <c r="E169" t="s">
        <v>422</v>
      </c>
    </row>
    <row r="170" spans="1:5" x14ac:dyDescent="0.3">
      <c r="A170" t="s">
        <v>462</v>
      </c>
      <c r="B170" t="s">
        <v>246</v>
      </c>
      <c r="C170" t="s">
        <v>468</v>
      </c>
      <c r="D170" s="5" t="s">
        <v>247</v>
      </c>
      <c r="E170" t="s">
        <v>422</v>
      </c>
    </row>
    <row r="171" spans="1:5" x14ac:dyDescent="0.3">
      <c r="A171" t="s">
        <v>462</v>
      </c>
      <c r="B171" t="s">
        <v>201</v>
      </c>
      <c r="C171" t="s">
        <v>430</v>
      </c>
      <c r="D171" s="5" t="s">
        <v>158</v>
      </c>
      <c r="E171" t="s">
        <v>448</v>
      </c>
    </row>
    <row r="172" spans="1:5" x14ac:dyDescent="0.3">
      <c r="A172" t="s">
        <v>462</v>
      </c>
      <c r="B172" t="s">
        <v>202</v>
      </c>
      <c r="C172" t="s">
        <v>430</v>
      </c>
      <c r="D172" s="5" t="s">
        <v>56</v>
      </c>
      <c r="E172" t="s">
        <v>424</v>
      </c>
    </row>
    <row r="173" spans="1:5" x14ac:dyDescent="0.3">
      <c r="A173" t="s">
        <v>462</v>
      </c>
      <c r="B173" t="s">
        <v>203</v>
      </c>
      <c r="C173" t="s">
        <v>430</v>
      </c>
      <c r="D173" s="5" t="s">
        <v>204</v>
      </c>
      <c r="E173" t="s">
        <v>422</v>
      </c>
    </row>
    <row r="174" spans="1:5" x14ac:dyDescent="0.3">
      <c r="A174" t="s">
        <v>462</v>
      </c>
      <c r="B174" t="s">
        <v>205</v>
      </c>
      <c r="C174" t="s">
        <v>430</v>
      </c>
      <c r="D174" s="5" t="s">
        <v>472</v>
      </c>
      <c r="E174" t="s">
        <v>449</v>
      </c>
    </row>
    <row r="175" spans="1:5" x14ac:dyDescent="0.3">
      <c r="A175" t="s">
        <v>462</v>
      </c>
      <c r="B175" t="s">
        <v>206</v>
      </c>
      <c r="C175" t="s">
        <v>430</v>
      </c>
      <c r="D175" s="5" t="s">
        <v>207</v>
      </c>
      <c r="E175" t="s">
        <v>421</v>
      </c>
    </row>
    <row r="176" spans="1:5" x14ac:dyDescent="0.3">
      <c r="A176" t="s">
        <v>462</v>
      </c>
      <c r="B176" t="s">
        <v>208</v>
      </c>
      <c r="C176" t="s">
        <v>430</v>
      </c>
      <c r="D176" s="5" t="s">
        <v>169</v>
      </c>
      <c r="E176" t="s">
        <v>448</v>
      </c>
    </row>
    <row r="177" spans="1:5" x14ac:dyDescent="0.3">
      <c r="A177" t="s">
        <v>462</v>
      </c>
      <c r="B177" t="s">
        <v>209</v>
      </c>
      <c r="C177" t="s">
        <v>430</v>
      </c>
      <c r="D177" s="5" t="s">
        <v>473</v>
      </c>
      <c r="E177" t="s">
        <v>449</v>
      </c>
    </row>
    <row r="178" spans="1:5" x14ac:dyDescent="0.3">
      <c r="A178" t="s">
        <v>462</v>
      </c>
      <c r="B178" t="s">
        <v>210</v>
      </c>
      <c r="C178" t="s">
        <v>430</v>
      </c>
      <c r="D178" s="5" t="s">
        <v>39</v>
      </c>
      <c r="E178" t="s">
        <v>445</v>
      </c>
    </row>
    <row r="179" spans="1:5" x14ac:dyDescent="0.3">
      <c r="A179" t="s">
        <v>462</v>
      </c>
      <c r="B179" t="s">
        <v>211</v>
      </c>
      <c r="C179" t="s">
        <v>430</v>
      </c>
      <c r="D179" s="5" t="s">
        <v>474</v>
      </c>
      <c r="E179" t="s">
        <v>445</v>
      </c>
    </row>
    <row r="180" spans="1:5" x14ac:dyDescent="0.3">
      <c r="A180" t="s">
        <v>462</v>
      </c>
      <c r="B180" t="s">
        <v>212</v>
      </c>
      <c r="C180" t="s">
        <v>430</v>
      </c>
      <c r="D180" s="5" t="s">
        <v>213</v>
      </c>
      <c r="E180" t="s">
        <v>421</v>
      </c>
    </row>
    <row r="181" spans="1:5" x14ac:dyDescent="0.3">
      <c r="A181" t="s">
        <v>462</v>
      </c>
      <c r="B181" t="s">
        <v>214</v>
      </c>
      <c r="C181" t="s">
        <v>430</v>
      </c>
      <c r="D181" s="5" t="s">
        <v>215</v>
      </c>
      <c r="E181" t="s">
        <v>422</v>
      </c>
    </row>
    <row r="182" spans="1:5" x14ac:dyDescent="0.3">
      <c r="A182" t="s">
        <v>462</v>
      </c>
      <c r="B182" t="s">
        <v>216</v>
      </c>
      <c r="C182" t="s">
        <v>430</v>
      </c>
      <c r="D182" s="5" t="s">
        <v>217</v>
      </c>
      <c r="E182" t="s">
        <v>421</v>
      </c>
    </row>
    <row r="183" spans="1:5" x14ac:dyDescent="0.3">
      <c r="A183" t="s">
        <v>462</v>
      </c>
      <c r="B183" t="s">
        <v>218</v>
      </c>
      <c r="C183" t="s">
        <v>430</v>
      </c>
      <c r="D183" s="5" t="s">
        <v>219</v>
      </c>
      <c r="E183" t="s">
        <v>421</v>
      </c>
    </row>
    <row r="184" spans="1:5" x14ac:dyDescent="0.3">
      <c r="A184" t="s">
        <v>462</v>
      </c>
      <c r="B184" t="s">
        <v>218</v>
      </c>
      <c r="C184" t="s">
        <v>430</v>
      </c>
      <c r="D184" s="5" t="s">
        <v>475</v>
      </c>
      <c r="E184" t="s">
        <v>421</v>
      </c>
    </row>
    <row r="185" spans="1:5" x14ac:dyDescent="0.3">
      <c r="A185" t="s">
        <v>462</v>
      </c>
      <c r="B185" t="s">
        <v>220</v>
      </c>
      <c r="C185" t="s">
        <v>430</v>
      </c>
      <c r="D185" s="5" t="s">
        <v>221</v>
      </c>
      <c r="E185" t="s">
        <v>421</v>
      </c>
    </row>
    <row r="186" spans="1:5" x14ac:dyDescent="0.3">
      <c r="A186" t="s">
        <v>462</v>
      </c>
      <c r="B186" t="s">
        <v>220</v>
      </c>
      <c r="C186" t="s">
        <v>430</v>
      </c>
      <c r="D186" s="5" t="s">
        <v>476</v>
      </c>
      <c r="E186" t="s">
        <v>421</v>
      </c>
    </row>
    <row r="187" spans="1:5" x14ac:dyDescent="0.3">
      <c r="A187" t="s">
        <v>462</v>
      </c>
      <c r="B187" t="s">
        <v>222</v>
      </c>
      <c r="C187" t="s">
        <v>430</v>
      </c>
      <c r="D187" s="5" t="s">
        <v>223</v>
      </c>
      <c r="E187" t="s">
        <v>424</v>
      </c>
    </row>
    <row r="188" spans="1:5" x14ac:dyDescent="0.3">
      <c r="A188" t="s">
        <v>462</v>
      </c>
      <c r="B188" t="s">
        <v>224</v>
      </c>
      <c r="C188" t="s">
        <v>430</v>
      </c>
      <c r="D188" s="5" t="s">
        <v>141</v>
      </c>
      <c r="E188" t="s">
        <v>424</v>
      </c>
    </row>
    <row r="189" spans="1:5" x14ac:dyDescent="0.3">
      <c r="A189" t="s">
        <v>462</v>
      </c>
      <c r="B189" t="s">
        <v>225</v>
      </c>
      <c r="C189" t="s">
        <v>430</v>
      </c>
      <c r="D189" s="5" t="s">
        <v>226</v>
      </c>
      <c r="E189" t="s">
        <v>421</v>
      </c>
    </row>
    <row r="190" spans="1:5" x14ac:dyDescent="0.3">
      <c r="A190" t="s">
        <v>462</v>
      </c>
      <c r="B190" t="s">
        <v>227</v>
      </c>
      <c r="C190" t="s">
        <v>430</v>
      </c>
      <c r="D190" s="5" t="s">
        <v>228</v>
      </c>
      <c r="E190" t="s">
        <v>421</v>
      </c>
    </row>
    <row r="191" spans="1:5" x14ac:dyDescent="0.3">
      <c r="A191" t="s">
        <v>462</v>
      </c>
      <c r="B191" t="s">
        <v>229</v>
      </c>
      <c r="C191" t="s">
        <v>430</v>
      </c>
      <c r="D191" s="5" t="s">
        <v>230</v>
      </c>
      <c r="E191" t="s">
        <v>448</v>
      </c>
    </row>
    <row r="192" spans="1:5" x14ac:dyDescent="0.3">
      <c r="A192" t="s">
        <v>462</v>
      </c>
      <c r="B192" t="s">
        <v>231</v>
      </c>
      <c r="C192" t="s">
        <v>430</v>
      </c>
      <c r="D192" s="5" t="s">
        <v>34</v>
      </c>
      <c r="E192" t="s">
        <v>424</v>
      </c>
    </row>
    <row r="193" spans="1:5" x14ac:dyDescent="0.3">
      <c r="A193" t="s">
        <v>462</v>
      </c>
      <c r="B193" t="s">
        <v>232</v>
      </c>
      <c r="C193" t="s">
        <v>430</v>
      </c>
      <c r="D193" s="5" t="s">
        <v>233</v>
      </c>
      <c r="E193" t="s">
        <v>421</v>
      </c>
    </row>
    <row r="194" spans="1:5" x14ac:dyDescent="0.3">
      <c r="A194" t="s">
        <v>462</v>
      </c>
      <c r="B194" t="s">
        <v>234</v>
      </c>
      <c r="C194" t="s">
        <v>430</v>
      </c>
      <c r="D194" s="5" t="s">
        <v>461</v>
      </c>
      <c r="E194" t="s">
        <v>421</v>
      </c>
    </row>
    <row r="195" spans="1:5" x14ac:dyDescent="0.3">
      <c r="A195" t="s">
        <v>462</v>
      </c>
      <c r="B195" t="s">
        <v>235</v>
      </c>
      <c r="C195" t="s">
        <v>430</v>
      </c>
      <c r="D195" s="5" t="s">
        <v>236</v>
      </c>
      <c r="E195" t="s">
        <v>421</v>
      </c>
    </row>
    <row r="196" spans="1:5" x14ac:dyDescent="0.3">
      <c r="A196" t="s">
        <v>462</v>
      </c>
      <c r="B196" t="s">
        <v>237</v>
      </c>
      <c r="C196" t="s">
        <v>430</v>
      </c>
      <c r="D196" s="5" t="s">
        <v>36</v>
      </c>
      <c r="E196" t="s">
        <v>424</v>
      </c>
    </row>
    <row r="197" spans="1:5" x14ac:dyDescent="0.3">
      <c r="A197" t="s">
        <v>462</v>
      </c>
      <c r="B197" t="s">
        <v>76</v>
      </c>
      <c r="C197" t="s">
        <v>430</v>
      </c>
      <c r="D197" s="5" t="s">
        <v>77</v>
      </c>
      <c r="E197" t="s">
        <v>448</v>
      </c>
    </row>
    <row r="198" spans="1:5" x14ac:dyDescent="0.3">
      <c r="A198" t="s">
        <v>462</v>
      </c>
      <c r="B198" t="s">
        <v>238</v>
      </c>
      <c r="C198" t="s">
        <v>430</v>
      </c>
      <c r="D198" s="5" t="s">
        <v>80</v>
      </c>
      <c r="E198" t="s">
        <v>424</v>
      </c>
    </row>
    <row r="199" spans="1:5" x14ac:dyDescent="0.3">
      <c r="A199" t="s">
        <v>462</v>
      </c>
      <c r="B199" t="s">
        <v>239</v>
      </c>
      <c r="C199" t="s">
        <v>430</v>
      </c>
      <c r="D199" s="5" t="s">
        <v>240</v>
      </c>
      <c r="E199" t="s">
        <v>421</v>
      </c>
    </row>
    <row r="200" spans="1:5" x14ac:dyDescent="0.3">
      <c r="A200" t="s">
        <v>462</v>
      </c>
      <c r="B200" t="s">
        <v>241</v>
      </c>
      <c r="C200" t="s">
        <v>430</v>
      </c>
      <c r="D200" s="5" t="s">
        <v>242</v>
      </c>
      <c r="E200" t="s">
        <v>421</v>
      </c>
    </row>
    <row r="201" spans="1:5" x14ac:dyDescent="0.3">
      <c r="A201" t="s">
        <v>462</v>
      </c>
      <c r="B201" t="s">
        <v>241</v>
      </c>
      <c r="C201" t="s">
        <v>430</v>
      </c>
      <c r="D201" s="5" t="s">
        <v>477</v>
      </c>
      <c r="E201" t="s">
        <v>421</v>
      </c>
    </row>
    <row r="202" spans="1:5" x14ac:dyDescent="0.3">
      <c r="A202" t="s">
        <v>462</v>
      </c>
      <c r="B202" t="s">
        <v>243</v>
      </c>
      <c r="C202" t="s">
        <v>430</v>
      </c>
      <c r="D202" s="5" t="s">
        <v>242</v>
      </c>
      <c r="E202" t="s">
        <v>421</v>
      </c>
    </row>
    <row r="203" spans="1:5" x14ac:dyDescent="0.3">
      <c r="A203" t="s">
        <v>462</v>
      </c>
      <c r="B203" t="s">
        <v>243</v>
      </c>
      <c r="C203" t="s">
        <v>430</v>
      </c>
      <c r="D203" s="5" t="s">
        <v>478</v>
      </c>
      <c r="E203" t="s">
        <v>421</v>
      </c>
    </row>
    <row r="204" spans="1:5" x14ac:dyDescent="0.3">
      <c r="A204" t="s">
        <v>462</v>
      </c>
      <c r="B204" t="s">
        <v>244</v>
      </c>
      <c r="C204" t="s">
        <v>430</v>
      </c>
      <c r="D204" s="5" t="s">
        <v>245</v>
      </c>
      <c r="E204" t="s">
        <v>422</v>
      </c>
    </row>
    <row r="205" spans="1:5" x14ac:dyDescent="0.3">
      <c r="A205" t="s">
        <v>462</v>
      </c>
      <c r="B205" t="s">
        <v>246</v>
      </c>
      <c r="C205" t="s">
        <v>430</v>
      </c>
      <c r="D205" s="5" t="s">
        <v>247</v>
      </c>
      <c r="E205" t="s">
        <v>422</v>
      </c>
    </row>
  </sheetData>
  <sheetProtection selectLockedCells="1" selectUnlockedCells="1"/>
  <autoFilter ref="A1:E205" xr:uid="{64E24B84-6852-477A-8DD6-5EB33421ABD4}">
    <sortState xmlns:xlrd2="http://schemas.microsoft.com/office/spreadsheetml/2017/richdata2" ref="A2:E36">
      <sortCondition ref="B1"/>
    </sortState>
  </autoFilter>
  <phoneticPr fontId="2" type="noConversion"/>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FB395-E1E1-431B-800E-5FE0F40766FA}">
  <sheetPr codeName="Sheet6">
    <tabColor rgb="FF92D050"/>
  </sheetPr>
  <dimension ref="A1:E69"/>
  <sheetViews>
    <sheetView workbookViewId="0">
      <selection activeCell="E2" sqref="E2"/>
    </sheetView>
  </sheetViews>
  <sheetFormatPr defaultRowHeight="14.4" x14ac:dyDescent="0.3"/>
  <cols>
    <col min="2" max="2" width="38" bestFit="1" customWidth="1"/>
    <col min="3" max="3" width="11.88671875" bestFit="1" customWidth="1"/>
    <col min="4" max="4" width="15" bestFit="1" customWidth="1"/>
    <col min="5" max="5" width="23.109375" bestFit="1" customWidth="1"/>
  </cols>
  <sheetData>
    <row r="1" spans="1:5" x14ac:dyDescent="0.3">
      <c r="A1" t="s">
        <v>94</v>
      </c>
      <c r="B1" t="s">
        <v>0</v>
      </c>
      <c r="C1" t="s">
        <v>428</v>
      </c>
      <c r="D1" t="s">
        <v>431</v>
      </c>
      <c r="E1" t="s">
        <v>1</v>
      </c>
    </row>
    <row r="2" spans="1:5" x14ac:dyDescent="0.3">
      <c r="A2" t="s">
        <v>482</v>
      </c>
      <c r="B2" t="s">
        <v>358</v>
      </c>
      <c r="C2" t="s">
        <v>484</v>
      </c>
      <c r="D2" t="s">
        <v>359</v>
      </c>
      <c r="E2" t="s">
        <v>422</v>
      </c>
    </row>
    <row r="3" spans="1:5" x14ac:dyDescent="0.3">
      <c r="A3" t="s">
        <v>482</v>
      </c>
      <c r="B3" t="s">
        <v>360</v>
      </c>
      <c r="C3" t="s">
        <v>484</v>
      </c>
      <c r="D3" t="s">
        <v>361</v>
      </c>
      <c r="E3" t="s">
        <v>449</v>
      </c>
    </row>
    <row r="4" spans="1:5" x14ac:dyDescent="0.3">
      <c r="A4" t="s">
        <v>482</v>
      </c>
      <c r="B4" t="s">
        <v>362</v>
      </c>
      <c r="C4" t="s">
        <v>484</v>
      </c>
      <c r="D4" t="s">
        <v>363</v>
      </c>
      <c r="E4" t="s">
        <v>421</v>
      </c>
    </row>
    <row r="5" spans="1:5" x14ac:dyDescent="0.3">
      <c r="A5" t="s">
        <v>482</v>
      </c>
      <c r="B5" t="s">
        <v>364</v>
      </c>
      <c r="C5" t="s">
        <v>484</v>
      </c>
      <c r="D5" t="s">
        <v>365</v>
      </c>
      <c r="E5" t="s">
        <v>421</v>
      </c>
    </row>
    <row r="6" spans="1:5" x14ac:dyDescent="0.3">
      <c r="A6" t="s">
        <v>482</v>
      </c>
      <c r="B6" t="s">
        <v>366</v>
      </c>
      <c r="C6" t="s">
        <v>484</v>
      </c>
      <c r="D6" t="s">
        <v>367</v>
      </c>
      <c r="E6" t="s">
        <v>483</v>
      </c>
    </row>
    <row r="7" spans="1:5" x14ac:dyDescent="0.3">
      <c r="A7" t="s">
        <v>482</v>
      </c>
      <c r="B7" t="s">
        <v>368</v>
      </c>
      <c r="C7" t="s">
        <v>484</v>
      </c>
      <c r="D7" t="s">
        <v>369</v>
      </c>
      <c r="E7" t="s">
        <v>421</v>
      </c>
    </row>
    <row r="8" spans="1:5" x14ac:dyDescent="0.3">
      <c r="A8" t="s">
        <v>482</v>
      </c>
      <c r="B8" t="s">
        <v>370</v>
      </c>
      <c r="C8" t="s">
        <v>484</v>
      </c>
      <c r="D8" t="s">
        <v>371</v>
      </c>
      <c r="E8" t="s">
        <v>421</v>
      </c>
    </row>
    <row r="9" spans="1:5" x14ac:dyDescent="0.3">
      <c r="A9" t="s">
        <v>482</v>
      </c>
      <c r="B9" t="s">
        <v>372</v>
      </c>
      <c r="C9" t="s">
        <v>484</v>
      </c>
      <c r="D9" t="s">
        <v>373</v>
      </c>
      <c r="E9" t="s">
        <v>421</v>
      </c>
    </row>
    <row r="10" spans="1:5" x14ac:dyDescent="0.3">
      <c r="A10" t="s">
        <v>482</v>
      </c>
      <c r="B10" t="s">
        <v>374</v>
      </c>
      <c r="C10" t="s">
        <v>484</v>
      </c>
      <c r="D10" t="s">
        <v>375</v>
      </c>
      <c r="E10" t="s">
        <v>421</v>
      </c>
    </row>
    <row r="11" spans="1:5" x14ac:dyDescent="0.3">
      <c r="A11" t="s">
        <v>482</v>
      </c>
      <c r="B11" t="s">
        <v>376</v>
      </c>
      <c r="C11" t="s">
        <v>484</v>
      </c>
      <c r="D11" t="s">
        <v>166</v>
      </c>
      <c r="E11" t="s">
        <v>483</v>
      </c>
    </row>
    <row r="12" spans="1:5" x14ac:dyDescent="0.3">
      <c r="A12" t="s">
        <v>482</v>
      </c>
      <c r="B12" t="s">
        <v>377</v>
      </c>
      <c r="C12" t="s">
        <v>484</v>
      </c>
      <c r="D12" t="s">
        <v>378</v>
      </c>
      <c r="E12" t="s">
        <v>421</v>
      </c>
    </row>
    <row r="13" spans="1:5" x14ac:dyDescent="0.3">
      <c r="A13" t="s">
        <v>482</v>
      </c>
      <c r="B13" t="s">
        <v>379</v>
      </c>
      <c r="C13" t="s">
        <v>484</v>
      </c>
      <c r="D13" t="s">
        <v>380</v>
      </c>
      <c r="E13" t="s">
        <v>421</v>
      </c>
    </row>
    <row r="14" spans="1:5" x14ac:dyDescent="0.3">
      <c r="A14" t="s">
        <v>482</v>
      </c>
      <c r="B14" t="s">
        <v>381</v>
      </c>
      <c r="C14" t="s">
        <v>484</v>
      </c>
      <c r="D14" t="s">
        <v>382</v>
      </c>
      <c r="E14" t="s">
        <v>424</v>
      </c>
    </row>
    <row r="15" spans="1:5" x14ac:dyDescent="0.3">
      <c r="A15" t="s">
        <v>482</v>
      </c>
      <c r="B15" t="s">
        <v>385</v>
      </c>
      <c r="C15" t="s">
        <v>484</v>
      </c>
      <c r="D15" t="s">
        <v>386</v>
      </c>
      <c r="E15" t="s">
        <v>421</v>
      </c>
    </row>
    <row r="16" spans="1:5" x14ac:dyDescent="0.3">
      <c r="A16" t="s">
        <v>482</v>
      </c>
      <c r="B16" t="s">
        <v>383</v>
      </c>
      <c r="C16" t="s">
        <v>484</v>
      </c>
      <c r="D16" t="s">
        <v>384</v>
      </c>
      <c r="E16" t="s">
        <v>421</v>
      </c>
    </row>
    <row r="17" spans="1:5" x14ac:dyDescent="0.3">
      <c r="A17" t="s">
        <v>482</v>
      </c>
      <c r="B17" t="s">
        <v>387</v>
      </c>
      <c r="C17" t="s">
        <v>484</v>
      </c>
      <c r="D17" t="s">
        <v>388</v>
      </c>
      <c r="E17" t="s">
        <v>421</v>
      </c>
    </row>
    <row r="18" spans="1:5" x14ac:dyDescent="0.3">
      <c r="A18" t="s">
        <v>482</v>
      </c>
      <c r="B18" t="s">
        <v>389</v>
      </c>
      <c r="C18" t="s">
        <v>484</v>
      </c>
      <c r="D18" t="s">
        <v>390</v>
      </c>
      <c r="E18" t="s">
        <v>421</v>
      </c>
    </row>
    <row r="19" spans="1:5" x14ac:dyDescent="0.3">
      <c r="A19" t="s">
        <v>482</v>
      </c>
      <c r="B19" t="s">
        <v>391</v>
      </c>
      <c r="C19" t="s">
        <v>484</v>
      </c>
      <c r="D19" t="s">
        <v>198</v>
      </c>
      <c r="E19" t="s">
        <v>422</v>
      </c>
    </row>
    <row r="20" spans="1:5" x14ac:dyDescent="0.3">
      <c r="A20" t="s">
        <v>482</v>
      </c>
      <c r="B20" t="s">
        <v>392</v>
      </c>
      <c r="C20" t="s">
        <v>484</v>
      </c>
      <c r="D20" t="s">
        <v>100</v>
      </c>
      <c r="E20" t="s">
        <v>421</v>
      </c>
    </row>
    <row r="21" spans="1:5" x14ac:dyDescent="0.3">
      <c r="A21" t="s">
        <v>482</v>
      </c>
      <c r="B21" t="s">
        <v>393</v>
      </c>
      <c r="C21" t="s">
        <v>484</v>
      </c>
      <c r="D21" t="s">
        <v>394</v>
      </c>
      <c r="E21" t="s">
        <v>421</v>
      </c>
    </row>
    <row r="22" spans="1:5" x14ac:dyDescent="0.3">
      <c r="A22" t="s">
        <v>482</v>
      </c>
      <c r="B22" t="s">
        <v>395</v>
      </c>
      <c r="C22" t="s">
        <v>484</v>
      </c>
      <c r="D22" t="s">
        <v>226</v>
      </c>
      <c r="E22" t="s">
        <v>421</v>
      </c>
    </row>
    <row r="23" spans="1:5" x14ac:dyDescent="0.3">
      <c r="A23" t="s">
        <v>482</v>
      </c>
      <c r="B23" t="s">
        <v>396</v>
      </c>
      <c r="C23" t="s">
        <v>484</v>
      </c>
      <c r="D23" t="s">
        <v>397</v>
      </c>
      <c r="E23" t="s">
        <v>421</v>
      </c>
    </row>
    <row r="24" spans="1:5" x14ac:dyDescent="0.3">
      <c r="A24" t="s">
        <v>482</v>
      </c>
      <c r="B24" t="s">
        <v>398</v>
      </c>
      <c r="C24" t="s">
        <v>484</v>
      </c>
      <c r="D24" t="s">
        <v>236</v>
      </c>
      <c r="E24" t="s">
        <v>421</v>
      </c>
    </row>
    <row r="25" spans="1:5" x14ac:dyDescent="0.3">
      <c r="A25" t="s">
        <v>482</v>
      </c>
      <c r="B25" t="s">
        <v>399</v>
      </c>
      <c r="C25" t="s">
        <v>484</v>
      </c>
      <c r="D25" t="s">
        <v>400</v>
      </c>
      <c r="E25" t="s">
        <v>421</v>
      </c>
    </row>
    <row r="26" spans="1:5" x14ac:dyDescent="0.3">
      <c r="A26" t="s">
        <v>482</v>
      </c>
      <c r="B26" t="s">
        <v>401</v>
      </c>
      <c r="C26" t="s">
        <v>484</v>
      </c>
      <c r="D26" t="s">
        <v>402</v>
      </c>
      <c r="E26" t="s">
        <v>421</v>
      </c>
    </row>
    <row r="27" spans="1:5" x14ac:dyDescent="0.3">
      <c r="A27" t="s">
        <v>482</v>
      </c>
      <c r="B27" t="s">
        <v>403</v>
      </c>
      <c r="C27" t="s">
        <v>484</v>
      </c>
      <c r="D27" t="s">
        <v>404</v>
      </c>
      <c r="E27" t="s">
        <v>421</v>
      </c>
    </row>
    <row r="28" spans="1:5" x14ac:dyDescent="0.3">
      <c r="A28" t="s">
        <v>482</v>
      </c>
      <c r="B28" t="s">
        <v>409</v>
      </c>
      <c r="C28" t="s">
        <v>484</v>
      </c>
      <c r="D28" t="s">
        <v>410</v>
      </c>
      <c r="E28" t="s">
        <v>457</v>
      </c>
    </row>
    <row r="29" spans="1:5" x14ac:dyDescent="0.3">
      <c r="A29" t="s">
        <v>482</v>
      </c>
      <c r="B29" t="s">
        <v>405</v>
      </c>
      <c r="C29" t="s">
        <v>484</v>
      </c>
      <c r="D29" t="s">
        <v>406</v>
      </c>
      <c r="E29" t="s">
        <v>421</v>
      </c>
    </row>
    <row r="30" spans="1:5" x14ac:dyDescent="0.3">
      <c r="A30" t="s">
        <v>482</v>
      </c>
      <c r="B30" t="s">
        <v>407</v>
      </c>
      <c r="C30" t="s">
        <v>484</v>
      </c>
      <c r="D30" t="s">
        <v>408</v>
      </c>
      <c r="E30" t="s">
        <v>449</v>
      </c>
    </row>
    <row r="31" spans="1:5" x14ac:dyDescent="0.3">
      <c r="A31" t="s">
        <v>482</v>
      </c>
      <c r="B31" t="s">
        <v>411</v>
      </c>
      <c r="C31" t="s">
        <v>484</v>
      </c>
      <c r="D31" t="s">
        <v>412</v>
      </c>
      <c r="E31" t="s">
        <v>483</v>
      </c>
    </row>
    <row r="32" spans="1:5" x14ac:dyDescent="0.3">
      <c r="A32" t="s">
        <v>482</v>
      </c>
      <c r="B32" t="s">
        <v>413</v>
      </c>
      <c r="C32" t="s">
        <v>484</v>
      </c>
      <c r="D32" t="s">
        <v>414</v>
      </c>
      <c r="E32" t="s">
        <v>421</v>
      </c>
    </row>
    <row r="33" spans="1:5" x14ac:dyDescent="0.3">
      <c r="A33" t="s">
        <v>482</v>
      </c>
      <c r="B33" t="s">
        <v>415</v>
      </c>
      <c r="C33" t="s">
        <v>484</v>
      </c>
      <c r="D33" t="s">
        <v>416</v>
      </c>
      <c r="E33" t="s">
        <v>421</v>
      </c>
    </row>
    <row r="34" spans="1:5" x14ac:dyDescent="0.3">
      <c r="A34" t="s">
        <v>482</v>
      </c>
      <c r="B34" t="s">
        <v>417</v>
      </c>
      <c r="C34" t="s">
        <v>484</v>
      </c>
      <c r="D34" t="s">
        <v>418</v>
      </c>
      <c r="E34" t="s">
        <v>421</v>
      </c>
    </row>
    <row r="35" spans="1:5" x14ac:dyDescent="0.3">
      <c r="A35" t="s">
        <v>482</v>
      </c>
      <c r="B35" t="s">
        <v>419</v>
      </c>
      <c r="C35" t="s">
        <v>484</v>
      </c>
      <c r="D35" t="s">
        <v>420</v>
      </c>
      <c r="E35" t="s">
        <v>421</v>
      </c>
    </row>
    <row r="36" spans="1:5" x14ac:dyDescent="0.3">
      <c r="A36" t="s">
        <v>482</v>
      </c>
      <c r="B36" t="s">
        <v>358</v>
      </c>
      <c r="C36" t="s">
        <v>430</v>
      </c>
      <c r="D36" t="s">
        <v>359</v>
      </c>
      <c r="E36" t="s">
        <v>422</v>
      </c>
    </row>
    <row r="37" spans="1:5" x14ac:dyDescent="0.3">
      <c r="A37" t="s">
        <v>482</v>
      </c>
      <c r="B37" t="s">
        <v>360</v>
      </c>
      <c r="C37" t="s">
        <v>430</v>
      </c>
      <c r="D37" t="s">
        <v>361</v>
      </c>
      <c r="E37" t="s">
        <v>449</v>
      </c>
    </row>
    <row r="38" spans="1:5" x14ac:dyDescent="0.3">
      <c r="A38" t="s">
        <v>482</v>
      </c>
      <c r="B38" t="s">
        <v>362</v>
      </c>
      <c r="C38" t="s">
        <v>430</v>
      </c>
      <c r="D38" t="s">
        <v>363</v>
      </c>
      <c r="E38" t="s">
        <v>421</v>
      </c>
    </row>
    <row r="39" spans="1:5" x14ac:dyDescent="0.3">
      <c r="A39" t="s">
        <v>482</v>
      </c>
      <c r="B39" t="s">
        <v>364</v>
      </c>
      <c r="C39" t="s">
        <v>430</v>
      </c>
      <c r="D39" t="s">
        <v>365</v>
      </c>
      <c r="E39" t="s">
        <v>421</v>
      </c>
    </row>
    <row r="40" spans="1:5" x14ac:dyDescent="0.3">
      <c r="A40" t="s">
        <v>482</v>
      </c>
      <c r="B40" t="s">
        <v>366</v>
      </c>
      <c r="C40" t="s">
        <v>430</v>
      </c>
      <c r="D40" t="s">
        <v>367</v>
      </c>
      <c r="E40" t="s">
        <v>483</v>
      </c>
    </row>
    <row r="41" spans="1:5" x14ac:dyDescent="0.3">
      <c r="A41" t="s">
        <v>482</v>
      </c>
      <c r="B41" t="s">
        <v>368</v>
      </c>
      <c r="C41" t="s">
        <v>430</v>
      </c>
      <c r="D41" t="s">
        <v>369</v>
      </c>
      <c r="E41" t="s">
        <v>421</v>
      </c>
    </row>
    <row r="42" spans="1:5" x14ac:dyDescent="0.3">
      <c r="A42" t="s">
        <v>482</v>
      </c>
      <c r="B42" t="s">
        <v>370</v>
      </c>
      <c r="C42" t="s">
        <v>430</v>
      </c>
      <c r="D42" t="s">
        <v>371</v>
      </c>
      <c r="E42" t="s">
        <v>421</v>
      </c>
    </row>
    <row r="43" spans="1:5" x14ac:dyDescent="0.3">
      <c r="A43" t="s">
        <v>482</v>
      </c>
      <c r="B43" t="s">
        <v>372</v>
      </c>
      <c r="C43" t="s">
        <v>430</v>
      </c>
      <c r="D43" t="s">
        <v>373</v>
      </c>
      <c r="E43" t="s">
        <v>421</v>
      </c>
    </row>
    <row r="44" spans="1:5" x14ac:dyDescent="0.3">
      <c r="A44" t="s">
        <v>482</v>
      </c>
      <c r="B44" t="s">
        <v>374</v>
      </c>
      <c r="C44" t="s">
        <v>430</v>
      </c>
      <c r="D44" t="s">
        <v>375</v>
      </c>
      <c r="E44" t="s">
        <v>421</v>
      </c>
    </row>
    <row r="45" spans="1:5" x14ac:dyDescent="0.3">
      <c r="A45" t="s">
        <v>482</v>
      </c>
      <c r="B45" t="s">
        <v>376</v>
      </c>
      <c r="C45" t="s">
        <v>430</v>
      </c>
      <c r="D45" t="s">
        <v>166</v>
      </c>
      <c r="E45" t="s">
        <v>483</v>
      </c>
    </row>
    <row r="46" spans="1:5" x14ac:dyDescent="0.3">
      <c r="A46" t="s">
        <v>482</v>
      </c>
      <c r="B46" t="s">
        <v>377</v>
      </c>
      <c r="C46" t="s">
        <v>430</v>
      </c>
      <c r="D46" t="s">
        <v>378</v>
      </c>
      <c r="E46" t="s">
        <v>421</v>
      </c>
    </row>
    <row r="47" spans="1:5" x14ac:dyDescent="0.3">
      <c r="A47" t="s">
        <v>482</v>
      </c>
      <c r="B47" t="s">
        <v>379</v>
      </c>
      <c r="C47" t="s">
        <v>430</v>
      </c>
      <c r="D47" t="s">
        <v>380</v>
      </c>
      <c r="E47" t="s">
        <v>421</v>
      </c>
    </row>
    <row r="48" spans="1:5" x14ac:dyDescent="0.3">
      <c r="A48" t="s">
        <v>482</v>
      </c>
      <c r="B48" t="s">
        <v>381</v>
      </c>
      <c r="C48" t="s">
        <v>430</v>
      </c>
      <c r="D48" t="s">
        <v>382</v>
      </c>
      <c r="E48" t="s">
        <v>424</v>
      </c>
    </row>
    <row r="49" spans="1:5" x14ac:dyDescent="0.3">
      <c r="A49" t="s">
        <v>482</v>
      </c>
      <c r="B49" t="s">
        <v>385</v>
      </c>
      <c r="C49" t="s">
        <v>430</v>
      </c>
      <c r="D49" t="s">
        <v>386</v>
      </c>
      <c r="E49" t="s">
        <v>421</v>
      </c>
    </row>
    <row r="50" spans="1:5" x14ac:dyDescent="0.3">
      <c r="A50" t="s">
        <v>482</v>
      </c>
      <c r="B50" t="s">
        <v>383</v>
      </c>
      <c r="C50" t="s">
        <v>430</v>
      </c>
      <c r="D50" t="s">
        <v>384</v>
      </c>
      <c r="E50" t="s">
        <v>421</v>
      </c>
    </row>
    <row r="51" spans="1:5" x14ac:dyDescent="0.3">
      <c r="A51" t="s">
        <v>482</v>
      </c>
      <c r="B51" t="s">
        <v>387</v>
      </c>
      <c r="C51" t="s">
        <v>430</v>
      </c>
      <c r="D51" t="s">
        <v>388</v>
      </c>
      <c r="E51" t="s">
        <v>421</v>
      </c>
    </row>
    <row r="52" spans="1:5" x14ac:dyDescent="0.3">
      <c r="A52" t="s">
        <v>482</v>
      </c>
      <c r="B52" t="s">
        <v>389</v>
      </c>
      <c r="C52" t="s">
        <v>430</v>
      </c>
      <c r="D52" t="s">
        <v>390</v>
      </c>
      <c r="E52" t="s">
        <v>421</v>
      </c>
    </row>
    <row r="53" spans="1:5" x14ac:dyDescent="0.3">
      <c r="A53" t="s">
        <v>482</v>
      </c>
      <c r="B53" t="s">
        <v>391</v>
      </c>
      <c r="C53" t="s">
        <v>430</v>
      </c>
      <c r="D53" t="s">
        <v>198</v>
      </c>
      <c r="E53" t="s">
        <v>422</v>
      </c>
    </row>
    <row r="54" spans="1:5" x14ac:dyDescent="0.3">
      <c r="A54" t="s">
        <v>482</v>
      </c>
      <c r="B54" t="s">
        <v>392</v>
      </c>
      <c r="C54" t="s">
        <v>430</v>
      </c>
      <c r="D54" t="s">
        <v>100</v>
      </c>
      <c r="E54" t="s">
        <v>421</v>
      </c>
    </row>
    <row r="55" spans="1:5" x14ac:dyDescent="0.3">
      <c r="A55" t="s">
        <v>482</v>
      </c>
      <c r="B55" t="s">
        <v>393</v>
      </c>
      <c r="C55" t="s">
        <v>430</v>
      </c>
      <c r="D55" t="s">
        <v>394</v>
      </c>
      <c r="E55" t="s">
        <v>421</v>
      </c>
    </row>
    <row r="56" spans="1:5" x14ac:dyDescent="0.3">
      <c r="A56" t="s">
        <v>482</v>
      </c>
      <c r="B56" t="s">
        <v>395</v>
      </c>
      <c r="C56" t="s">
        <v>430</v>
      </c>
      <c r="D56" t="s">
        <v>226</v>
      </c>
      <c r="E56" t="s">
        <v>421</v>
      </c>
    </row>
    <row r="57" spans="1:5" x14ac:dyDescent="0.3">
      <c r="A57" t="s">
        <v>482</v>
      </c>
      <c r="B57" t="s">
        <v>396</v>
      </c>
      <c r="C57" t="s">
        <v>430</v>
      </c>
      <c r="D57" t="s">
        <v>397</v>
      </c>
      <c r="E57" t="s">
        <v>421</v>
      </c>
    </row>
    <row r="58" spans="1:5" x14ac:dyDescent="0.3">
      <c r="A58" t="s">
        <v>482</v>
      </c>
      <c r="B58" t="s">
        <v>398</v>
      </c>
      <c r="C58" t="s">
        <v>430</v>
      </c>
      <c r="D58" t="s">
        <v>236</v>
      </c>
      <c r="E58" t="s">
        <v>421</v>
      </c>
    </row>
    <row r="59" spans="1:5" x14ac:dyDescent="0.3">
      <c r="A59" t="s">
        <v>482</v>
      </c>
      <c r="B59" t="s">
        <v>399</v>
      </c>
      <c r="C59" t="s">
        <v>430</v>
      </c>
      <c r="D59" t="s">
        <v>400</v>
      </c>
      <c r="E59" t="s">
        <v>421</v>
      </c>
    </row>
    <row r="60" spans="1:5" x14ac:dyDescent="0.3">
      <c r="A60" t="s">
        <v>482</v>
      </c>
      <c r="B60" t="s">
        <v>401</v>
      </c>
      <c r="C60" t="s">
        <v>430</v>
      </c>
      <c r="D60" t="s">
        <v>402</v>
      </c>
      <c r="E60" t="s">
        <v>421</v>
      </c>
    </row>
    <row r="61" spans="1:5" x14ac:dyDescent="0.3">
      <c r="A61" t="s">
        <v>482</v>
      </c>
      <c r="B61" t="s">
        <v>403</v>
      </c>
      <c r="C61" t="s">
        <v>430</v>
      </c>
      <c r="D61" t="s">
        <v>404</v>
      </c>
      <c r="E61" t="s">
        <v>421</v>
      </c>
    </row>
    <row r="62" spans="1:5" x14ac:dyDescent="0.3">
      <c r="A62" t="s">
        <v>482</v>
      </c>
      <c r="B62" t="s">
        <v>409</v>
      </c>
      <c r="C62" t="s">
        <v>430</v>
      </c>
      <c r="D62" t="s">
        <v>410</v>
      </c>
      <c r="E62" t="s">
        <v>457</v>
      </c>
    </row>
    <row r="63" spans="1:5" x14ac:dyDescent="0.3">
      <c r="A63" t="s">
        <v>482</v>
      </c>
      <c r="B63" t="s">
        <v>405</v>
      </c>
      <c r="C63" t="s">
        <v>430</v>
      </c>
      <c r="D63" t="s">
        <v>406</v>
      </c>
      <c r="E63" t="s">
        <v>421</v>
      </c>
    </row>
    <row r="64" spans="1:5" x14ac:dyDescent="0.3">
      <c r="A64" t="s">
        <v>482</v>
      </c>
      <c r="B64" t="s">
        <v>407</v>
      </c>
      <c r="C64" t="s">
        <v>430</v>
      </c>
      <c r="D64" t="s">
        <v>408</v>
      </c>
      <c r="E64" t="s">
        <v>449</v>
      </c>
    </row>
    <row r="65" spans="1:5" x14ac:dyDescent="0.3">
      <c r="A65" t="s">
        <v>482</v>
      </c>
      <c r="B65" t="s">
        <v>411</v>
      </c>
      <c r="C65" t="s">
        <v>430</v>
      </c>
      <c r="D65" t="s">
        <v>412</v>
      </c>
      <c r="E65" t="s">
        <v>483</v>
      </c>
    </row>
    <row r="66" spans="1:5" x14ac:dyDescent="0.3">
      <c r="A66" t="s">
        <v>482</v>
      </c>
      <c r="B66" t="s">
        <v>413</v>
      </c>
      <c r="C66" t="s">
        <v>430</v>
      </c>
      <c r="D66" t="s">
        <v>414</v>
      </c>
      <c r="E66" t="s">
        <v>421</v>
      </c>
    </row>
    <row r="67" spans="1:5" x14ac:dyDescent="0.3">
      <c r="A67" t="s">
        <v>482</v>
      </c>
      <c r="B67" t="s">
        <v>415</v>
      </c>
      <c r="C67" t="s">
        <v>430</v>
      </c>
      <c r="D67" t="s">
        <v>416</v>
      </c>
      <c r="E67" t="s">
        <v>421</v>
      </c>
    </row>
    <row r="68" spans="1:5" x14ac:dyDescent="0.3">
      <c r="A68" t="s">
        <v>482</v>
      </c>
      <c r="B68" t="s">
        <v>417</v>
      </c>
      <c r="C68" t="s">
        <v>430</v>
      </c>
      <c r="D68" t="s">
        <v>418</v>
      </c>
      <c r="E68" t="s">
        <v>421</v>
      </c>
    </row>
    <row r="69" spans="1:5" x14ac:dyDescent="0.3">
      <c r="A69" t="s">
        <v>482</v>
      </c>
      <c r="B69" t="s">
        <v>419</v>
      </c>
      <c r="C69" t="s">
        <v>430</v>
      </c>
      <c r="D69" t="s">
        <v>420</v>
      </c>
      <c r="E69" t="s">
        <v>421</v>
      </c>
    </row>
  </sheetData>
  <sheetProtection selectLockedCells="1" selectUnlockedCells="1"/>
  <autoFilter ref="A1:L1" xr:uid="{0DEFB395-E1E1-431B-800E-5FE0F40766FA}">
    <sortState xmlns:xlrd2="http://schemas.microsoft.com/office/spreadsheetml/2017/richdata2" ref="A2:L35">
      <sortCondition ref="B1"/>
    </sortState>
  </autoFilter>
  <phoneticPr fontId="2"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Selection</vt:lpstr>
      <vt:lpstr>CHANGE LOG</vt:lpstr>
      <vt:lpstr>HELP</vt:lpstr>
      <vt:lpstr>Helper</vt:lpstr>
      <vt:lpstr>AP</vt:lpstr>
      <vt:lpstr>IB</vt:lpstr>
      <vt:lpstr>Cambridge</vt:lpstr>
      <vt:lpstr>CLEP</vt:lpstr>
      <vt:lpstr>DANTES</vt:lpstr>
      <vt:lpstr>DE</vt:lpstr>
      <vt:lpstr>GEP Lookup</vt:lpstr>
      <vt:lpstr>Lookups</vt:lpstr>
      <vt:lpstr>Formulas</vt:lpstr>
      <vt:lpstr>Selection!Print_Area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McKee</dc:creator>
  <cp:lastModifiedBy>Mike McKee</cp:lastModifiedBy>
  <cp:lastPrinted>2025-05-15T15:58:58Z</cp:lastPrinted>
  <dcterms:created xsi:type="dcterms:W3CDTF">2025-04-24T11:44:20Z</dcterms:created>
  <dcterms:modified xsi:type="dcterms:W3CDTF">2026-04-23T18:02:38Z</dcterms:modified>
</cp:coreProperties>
</file>