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me\Admin\rfranzet\RFranzetta Jan 2016\3   Forms\College Forms\"/>
    </mc:Choice>
  </mc:AlternateContent>
  <bookViews>
    <workbookView xWindow="0" yWindow="0" windowWidth="18480" windowHeight="10395"/>
  </bookViews>
  <sheets>
    <sheet name="Sheet1" sheetId="1" r:id="rId1"/>
  </sheets>
  <definedNames>
    <definedName name="_xlnm.Print_Area" localSheetId="0">Sheet1!$A$1:$R$42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D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D30" i="1"/>
  <c r="E30" i="1" s="1"/>
  <c r="M29" i="1"/>
  <c r="L29" i="1"/>
  <c r="M26" i="1"/>
  <c r="L26" i="1"/>
  <c r="M25" i="1"/>
  <c r="L25" i="1"/>
  <c r="N24" i="1"/>
  <c r="L24" i="1"/>
  <c r="M24" i="1" s="1"/>
  <c r="J24" i="1"/>
  <c r="K24" i="1" s="1"/>
  <c r="H24" i="1"/>
  <c r="G24" i="1"/>
  <c r="N23" i="1"/>
  <c r="L23" i="1"/>
  <c r="M23" i="1" s="1"/>
  <c r="J23" i="1"/>
  <c r="E23" i="1"/>
  <c r="C41" i="1" s="1"/>
  <c r="D41" i="1" s="1"/>
  <c r="N22" i="1"/>
  <c r="M22" i="1"/>
  <c r="L22" i="1"/>
  <c r="N20" i="1"/>
  <c r="L20" i="1"/>
  <c r="M20" i="1" s="1"/>
  <c r="J20" i="1"/>
  <c r="K20" i="1" s="1"/>
  <c r="I20" i="1"/>
  <c r="H20" i="1"/>
  <c r="N19" i="1"/>
  <c r="M19" i="1"/>
  <c r="L19" i="1"/>
  <c r="K19" i="1"/>
  <c r="J19" i="1"/>
  <c r="I19" i="1"/>
  <c r="H19" i="1"/>
  <c r="N18" i="1"/>
  <c r="L18" i="1"/>
  <c r="M18" i="1" s="1"/>
  <c r="J18" i="1"/>
  <c r="K18" i="1" s="1"/>
  <c r="I18" i="1"/>
  <c r="H18" i="1"/>
  <c r="N17" i="1"/>
  <c r="M17" i="1"/>
  <c r="L17" i="1"/>
  <c r="K17" i="1"/>
  <c r="J17" i="1"/>
  <c r="I17" i="1"/>
  <c r="H17" i="1"/>
  <c r="N16" i="1"/>
  <c r="L16" i="1"/>
  <c r="M16" i="1" s="1"/>
  <c r="J16" i="1"/>
  <c r="K16" i="1" s="1"/>
  <c r="I16" i="1"/>
  <c r="H16" i="1"/>
  <c r="N15" i="1"/>
  <c r="M15" i="1"/>
  <c r="L15" i="1"/>
  <c r="K15" i="1"/>
  <c r="J15" i="1"/>
  <c r="I15" i="1"/>
  <c r="H15" i="1"/>
  <c r="N13" i="1"/>
  <c r="L13" i="1"/>
  <c r="M13" i="1" s="1"/>
  <c r="J13" i="1"/>
  <c r="K13" i="1" s="1"/>
  <c r="I13" i="1"/>
  <c r="H13" i="1"/>
  <c r="N12" i="1"/>
  <c r="M12" i="1"/>
  <c r="L12" i="1"/>
  <c r="K12" i="1"/>
  <c r="J12" i="1"/>
  <c r="I12" i="1"/>
  <c r="H12" i="1"/>
  <c r="N11" i="1"/>
  <c r="L11" i="1"/>
  <c r="M11" i="1" s="1"/>
  <c r="J11" i="1"/>
  <c r="K11" i="1" s="1"/>
  <c r="I11" i="1"/>
  <c r="H11" i="1"/>
  <c r="N9" i="1"/>
  <c r="M9" i="1"/>
  <c r="L9" i="1"/>
  <c r="K9" i="1"/>
  <c r="J9" i="1"/>
  <c r="I9" i="1"/>
  <c r="H9" i="1"/>
  <c r="N8" i="1"/>
  <c r="L8" i="1"/>
  <c r="M8" i="1" s="1"/>
  <c r="J8" i="1"/>
  <c r="K8" i="1" s="1"/>
  <c r="I8" i="1"/>
  <c r="H8" i="1"/>
  <c r="N7" i="1"/>
  <c r="M7" i="1"/>
  <c r="L7" i="1"/>
  <c r="K7" i="1"/>
  <c r="J7" i="1"/>
  <c r="I7" i="1"/>
  <c r="H7" i="1"/>
  <c r="N6" i="1"/>
  <c r="L6" i="1"/>
  <c r="M6" i="1" s="1"/>
  <c r="J6" i="1"/>
  <c r="K6" i="1" s="1"/>
  <c r="I6" i="1"/>
  <c r="H6" i="1"/>
  <c r="N5" i="1"/>
  <c r="M5" i="1"/>
  <c r="L5" i="1"/>
  <c r="K5" i="1"/>
  <c r="K23" i="1" s="1"/>
  <c r="J5" i="1"/>
  <c r="I5" i="1"/>
  <c r="I23" i="1" s="1"/>
  <c r="H5" i="1"/>
  <c r="F39" i="1" l="1"/>
  <c r="F40" i="1" s="1"/>
  <c r="H23" i="1"/>
  <c r="C39" i="1" s="1"/>
  <c r="C40" i="1" s="1"/>
  <c r="M39" i="1"/>
  <c r="L39" i="1"/>
  <c r="A39" i="1"/>
  <c r="A40" i="1" s="1"/>
  <c r="D39" i="1"/>
  <c r="D40" i="1" s="1"/>
</calcChain>
</file>

<file path=xl/sharedStrings.xml><?xml version="1.0" encoding="utf-8"?>
<sst xmlns="http://schemas.openxmlformats.org/spreadsheetml/2006/main" count="70" uniqueCount="44">
  <si>
    <t>Student Name:</t>
  </si>
  <si>
    <t>PID No. :</t>
  </si>
  <si>
    <t>Academic Coursework (Minimum 39 Hours)</t>
  </si>
  <si>
    <t>Course Prefix</t>
  </si>
  <si>
    <r>
      <rPr>
        <b/>
        <sz val="9"/>
        <color indexed="8"/>
        <rFont val="Calibri"/>
        <family val="2"/>
      </rPr>
      <t xml:space="preserve">Course number </t>
    </r>
    <r>
      <rPr>
        <sz val="9"/>
        <color indexed="8"/>
        <rFont val="Calibri"/>
        <family val="2"/>
      </rPr>
      <t xml:space="preserve">
</t>
    </r>
    <r>
      <rPr>
        <sz val="6"/>
        <color indexed="8"/>
        <rFont val="Calibri"/>
        <family val="2"/>
      </rPr>
      <t>(do not include letters)</t>
    </r>
  </si>
  <si>
    <t>Course Title</t>
  </si>
  <si>
    <t>Lab?  (Y/N)</t>
  </si>
  <si>
    <t>Credit Hours</t>
  </si>
  <si>
    <t>Term</t>
  </si>
  <si>
    <t>Grade</t>
  </si>
  <si>
    <t>Hrs 
of 
Optics</t>
  </si>
  <si>
    <t>Hrs 
of 
Lab</t>
  </si>
  <si>
    <t>Hrs  
of 
Optics 
Lab</t>
  </si>
  <si>
    <t>5000 level hours</t>
  </si>
  <si>
    <t>6000 level hours</t>
  </si>
  <si>
    <t>1. Required Coursework  (15 hours)</t>
  </si>
  <si>
    <t>Student:                                                  Date</t>
  </si>
  <si>
    <t>OSE</t>
  </si>
  <si>
    <t>Interference, Diffraction &amp;</t>
  </si>
  <si>
    <t>N</t>
  </si>
  <si>
    <t>Light Matter Interaction</t>
  </si>
  <si>
    <t>Optical Wave Propagation</t>
  </si>
  <si>
    <t>Imaging and Optical Systems</t>
  </si>
  <si>
    <t>Laser Engineering</t>
  </si>
  <si>
    <t>2. Required Lab Courses  ( 6 hours): pick 2 of the following or add one approved science lab</t>
  </si>
  <si>
    <t>Y</t>
  </si>
  <si>
    <t>3. Electives  ( at least 18 hours)</t>
  </si>
  <si>
    <t>Advisor:                                                    Date</t>
  </si>
  <si>
    <r>
      <rPr>
        <b/>
        <sz val="10"/>
        <color indexed="10"/>
        <rFont val="Calibri"/>
        <family val="2"/>
      </rPr>
      <t xml:space="preserve"> Enter </t>
    </r>
    <r>
      <rPr>
        <b/>
        <u/>
        <sz val="10"/>
        <color indexed="10"/>
        <rFont val="Calibri"/>
        <family val="2"/>
      </rPr>
      <t>Summary</t>
    </r>
    <r>
      <rPr>
        <b/>
        <sz val="10"/>
        <color indexed="10"/>
        <rFont val="Calibri"/>
        <family val="2"/>
      </rPr>
      <t xml:space="preserve"> of Transfer Coursework Here:</t>
    </r>
    <r>
      <rPr>
        <b/>
        <sz val="10"/>
        <color indexed="8"/>
        <rFont val="Calibri"/>
        <family val="2"/>
      </rPr>
      <t xml:space="preserve">  </t>
    </r>
    <r>
      <rPr>
        <b/>
        <sz val="9.5"/>
        <color indexed="8"/>
        <rFont val="Calibri"/>
        <family val="2"/>
      </rPr>
      <t xml:space="preserve">Please enter total hours, optics hrs and lab hrs, and provide details on a separate </t>
    </r>
    <r>
      <rPr>
        <b/>
        <u/>
        <sz val="9.5"/>
        <color indexed="62"/>
        <rFont val="Calibri"/>
        <family val="2"/>
      </rPr>
      <t>Transfer Request Form</t>
    </r>
    <r>
      <rPr>
        <b/>
        <sz val="9.5"/>
        <color indexed="8"/>
        <rFont val="Calibri"/>
        <family val="2"/>
      </rPr>
      <t>.  A Course Syllabus must be provided.</t>
    </r>
  </si>
  <si>
    <t xml:space="preserve">Subtotal Hours  :  </t>
  </si>
  <si>
    <t>Directed Research and Independent Studies (Maximum 18 Hours)</t>
  </si>
  <si>
    <t xml:space="preserve">Total Directed Research and 
Independent Study Hours  :    </t>
  </si>
  <si>
    <t>Dissertation Hours (Minimum 15 Hours)</t>
  </si>
  <si>
    <t>Associate Dean, for Academic Programs           Date</t>
  </si>
  <si>
    <t>Dissertation</t>
  </si>
  <si>
    <t xml:space="preserve">Total Dissertation Hours  :  </t>
  </si>
  <si>
    <t>Total Coursework Hours</t>
  </si>
  <si>
    <t>Total Optics Coursework Hours</t>
  </si>
  <si>
    <t>Total Lab Hours</t>
  </si>
  <si>
    <t>Total Optics Lab Hours</t>
  </si>
  <si>
    <t>Total 5000 level hrs</t>
  </si>
  <si>
    <t>Total 6000 level hrs</t>
  </si>
  <si>
    <t>Approvals:</t>
  </si>
  <si>
    <t xml:space="preserve">Total Hours  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</si>
</sst>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indexed="10"/>
      <name val="Calibri"/>
      <family val="2"/>
    </font>
    <font>
      <b/>
      <u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.5"/>
      <color indexed="8"/>
      <name val="Calibri"/>
      <family val="2"/>
    </font>
    <font>
      <b/>
      <u/>
      <sz val="9.5"/>
      <color indexed="62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1" xfId="0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0" borderId="0" xfId="0" applyAlignment="1" applyProtection="1">
      <alignment horizontal="center"/>
    </xf>
    <xf numFmtId="0" fontId="0" fillId="3" borderId="0" xfId="0" applyFill="1" applyProtection="1"/>
    <xf numFmtId="0" fontId="0" fillId="3" borderId="0" xfId="0" applyFill="1" applyBorder="1" applyAlignment="1" applyProtection="1"/>
    <xf numFmtId="0" fontId="4" fillId="3" borderId="4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</xf>
    <xf numFmtId="0" fontId="2" fillId="3" borderId="4" xfId="0" quotePrefix="1" applyFont="1" applyFill="1" applyBorder="1" applyAlignment="1" applyProtection="1">
      <alignment horizontal="center"/>
      <protection locked="0"/>
    </xf>
    <xf numFmtId="0" fontId="0" fillId="4" borderId="0" xfId="0" applyFill="1" applyProtection="1"/>
    <xf numFmtId="0" fontId="0" fillId="3" borderId="4" xfId="0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/>
    <xf numFmtId="0" fontId="0" fillId="3" borderId="8" xfId="0" applyFill="1" applyBorder="1" applyAlignment="1" applyProtection="1"/>
    <xf numFmtId="0" fontId="0" fillId="6" borderId="10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left"/>
    </xf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left"/>
    </xf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hidden="1"/>
    </xf>
    <xf numFmtId="0" fontId="0" fillId="6" borderId="18" xfId="0" applyFill="1" applyBorder="1" applyAlignment="1" applyProtection="1">
      <alignment horizontal="center"/>
      <protection hidden="1"/>
    </xf>
    <xf numFmtId="0" fontId="0" fillId="6" borderId="21" xfId="0" applyFill="1" applyBorder="1" applyAlignment="1" applyProtection="1">
      <alignment horizontal="center"/>
      <protection hidden="1"/>
    </xf>
    <xf numFmtId="0" fontId="12" fillId="2" borderId="22" xfId="0" applyFont="1" applyFill="1" applyBorder="1" applyAlignment="1" applyProtection="1">
      <alignment horizontal="left" wrapText="1"/>
    </xf>
    <xf numFmtId="0" fontId="4" fillId="2" borderId="23" xfId="0" applyFont="1" applyFill="1" applyBorder="1" applyAlignment="1" applyProtection="1">
      <alignment wrapText="1"/>
    </xf>
    <xf numFmtId="0" fontId="0" fillId="2" borderId="23" xfId="0" applyFill="1" applyBorder="1" applyAlignment="1" applyProtection="1"/>
    <xf numFmtId="0" fontId="0" fillId="2" borderId="24" xfId="0" applyFill="1" applyBorder="1" applyAlignment="1" applyProtection="1"/>
    <xf numFmtId="0" fontId="0" fillId="6" borderId="22" xfId="0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right"/>
    </xf>
    <xf numFmtId="0" fontId="1" fillId="3" borderId="0" xfId="0" applyFont="1" applyFill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/>
    <xf numFmtId="0" fontId="18" fillId="3" borderId="8" xfId="0" applyFont="1" applyFill="1" applyBorder="1" applyAlignment="1" applyProtection="1"/>
    <xf numFmtId="0" fontId="4" fillId="3" borderId="32" xfId="0" applyFont="1" applyFill="1" applyBorder="1" applyAlignment="1" applyProtection="1">
      <alignment horizontal="right" vertical="center" wrapText="1"/>
    </xf>
    <xf numFmtId="0" fontId="19" fillId="3" borderId="32" xfId="0" applyFont="1" applyFill="1" applyBorder="1" applyAlignment="1" applyProtection="1">
      <alignment horizontal="right" vertical="center" wrapText="1"/>
    </xf>
    <xf numFmtId="0" fontId="0" fillId="2" borderId="34" xfId="0" applyFill="1" applyBorder="1" applyProtection="1"/>
    <xf numFmtId="0" fontId="2" fillId="2" borderId="1" xfId="0" applyFont="1" applyFill="1" applyBorder="1" applyAlignment="1" applyProtection="1"/>
    <xf numFmtId="0" fontId="0" fillId="6" borderId="35" xfId="0" applyFill="1" applyBorder="1" applyAlignment="1" applyProtection="1">
      <alignment horizontal="center"/>
    </xf>
    <xf numFmtId="0" fontId="0" fillId="6" borderId="35" xfId="0" applyFill="1" applyBorder="1" applyAlignment="1" applyProtection="1">
      <alignment horizontal="left"/>
    </xf>
    <xf numFmtId="0" fontId="0" fillId="6" borderId="36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6" borderId="15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Protection="1"/>
    <xf numFmtId="0" fontId="4" fillId="3" borderId="33" xfId="0" applyFont="1" applyFill="1" applyBorder="1" applyAlignment="1" applyProtection="1">
      <alignment horizontal="right"/>
    </xf>
    <xf numFmtId="0" fontId="19" fillId="3" borderId="33" xfId="0" applyFont="1" applyFill="1" applyBorder="1" applyAlignment="1" applyProtection="1">
      <alignment horizontal="right"/>
    </xf>
    <xf numFmtId="0" fontId="1" fillId="3" borderId="32" xfId="0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18" fillId="3" borderId="0" xfId="0" applyFont="1" applyFill="1" applyAlignment="1" applyProtection="1">
      <alignment textRotation="90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1" fillId="3" borderId="0" xfId="0" applyFont="1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3" borderId="0" xfId="0" applyFill="1" applyAlignment="1" applyProtection="1">
      <alignment textRotation="90"/>
    </xf>
    <xf numFmtId="0" fontId="1" fillId="3" borderId="8" xfId="0" applyFont="1" applyFill="1" applyBorder="1" applyAlignment="1" applyProtection="1"/>
    <xf numFmtId="0" fontId="18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center" vertical="center"/>
    </xf>
    <xf numFmtId="0" fontId="18" fillId="6" borderId="0" xfId="0" applyFont="1" applyFill="1" applyAlignment="1" applyProtection="1">
      <alignment horizontal="center"/>
    </xf>
    <xf numFmtId="0" fontId="18" fillId="3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3" borderId="8" xfId="0" applyFont="1" applyFill="1" applyBorder="1" applyAlignment="1" applyProtection="1"/>
    <xf numFmtId="0" fontId="0" fillId="4" borderId="0" xfId="0" applyFill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textRotation="90"/>
    </xf>
    <xf numFmtId="0" fontId="3" fillId="3" borderId="9" xfId="0" applyFont="1" applyFill="1" applyBorder="1" applyAlignment="1" applyProtection="1">
      <alignment horizontal="left" textRotation="90"/>
    </xf>
    <xf numFmtId="0" fontId="0" fillId="3" borderId="0" xfId="0" applyFill="1" applyAlignment="1" applyProtection="1">
      <alignment horizontal="left"/>
    </xf>
    <xf numFmtId="0" fontId="3" fillId="3" borderId="0" xfId="0" applyFont="1" applyFill="1" applyAlignment="1" applyProtection="1">
      <alignment horizontal="left" textRotation="90"/>
    </xf>
    <xf numFmtId="0" fontId="3" fillId="3" borderId="0" xfId="0" applyFont="1" applyFill="1" applyAlignment="1" applyProtection="1">
      <alignment horizontal="left" textRotation="90"/>
    </xf>
    <xf numFmtId="0" fontId="0" fillId="6" borderId="18" xfId="0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/>
    <xf numFmtId="0" fontId="0" fillId="0" borderId="9" xfId="0" applyBorder="1" applyAlignment="1" applyProtection="1">
      <alignment horizontal="left" textRotation="90"/>
    </xf>
    <xf numFmtId="0" fontId="0" fillId="2" borderId="2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0" fillId="2" borderId="29" xfId="0" applyFill="1" applyBorder="1" applyAlignment="1" applyProtection="1"/>
    <xf numFmtId="0" fontId="0" fillId="2" borderId="30" xfId="0" applyFill="1" applyBorder="1" applyAlignment="1" applyProtection="1"/>
    <xf numFmtId="0" fontId="0" fillId="2" borderId="31" xfId="0" applyFill="1" applyBorder="1" applyAlignment="1" applyProtection="1"/>
    <xf numFmtId="0" fontId="20" fillId="3" borderId="33" xfId="0" applyFont="1" applyFill="1" applyBorder="1" applyAlignment="1" applyProtection="1">
      <alignment horizontal="left" vertical="center" wrapText="1"/>
    </xf>
    <xf numFmtId="0" fontId="0" fillId="0" borderId="3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22" fillId="3" borderId="0" xfId="0" applyFont="1" applyFill="1" applyAlignment="1" applyProtection="1">
      <alignment horizontal="center" vertical="center" wrapText="1"/>
    </xf>
    <xf numFmtId="0" fontId="22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4" borderId="0" xfId="0" applyFill="1" applyAlignment="1" applyProtection="1">
      <alignment horizontal="left"/>
    </xf>
    <xf numFmtId="0" fontId="0" fillId="0" borderId="27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C17" sqref="C17"/>
    </sheetView>
  </sheetViews>
  <sheetFormatPr defaultRowHeight="15" x14ac:dyDescent="0.25"/>
  <cols>
    <col min="1" max="1" width="6.42578125" style="11" customWidth="1"/>
    <col min="2" max="2" width="10.5703125" style="11" customWidth="1"/>
    <col min="3" max="3" width="23" style="11" customWidth="1"/>
    <col min="4" max="5" width="7.42578125" style="11" customWidth="1"/>
    <col min="6" max="6" width="7.7109375" style="11" customWidth="1"/>
    <col min="7" max="7" width="9.28515625" style="11" customWidth="1"/>
    <col min="8" max="9" width="4.28515625" style="11" customWidth="1"/>
    <col min="10" max="10" width="0.28515625" style="11" customWidth="1"/>
    <col min="11" max="11" width="4.7109375" style="11" customWidth="1"/>
    <col min="12" max="14" width="0.85546875" style="11" hidden="1" customWidth="1"/>
    <col min="15" max="15" width="1.140625" style="11" customWidth="1"/>
    <col min="16" max="16" width="3.140625" style="11" customWidth="1"/>
    <col min="17" max="17" width="6" style="11" customWidth="1"/>
    <col min="18" max="18" width="3.7109375" style="149" customWidth="1"/>
    <col min="19" max="16384" width="9.140625" style="11"/>
  </cols>
  <sheetData>
    <row r="1" spans="1:18" ht="27" customHeight="1" thickBot="1" x14ac:dyDescent="0.3">
      <c r="A1" s="7" t="s">
        <v>0</v>
      </c>
      <c r="B1" s="12"/>
      <c r="C1" s="8"/>
      <c r="D1" s="8"/>
      <c r="E1" s="8"/>
      <c r="F1" s="9" t="s">
        <v>1</v>
      </c>
      <c r="G1" s="10"/>
      <c r="H1" s="13"/>
      <c r="I1" s="13"/>
      <c r="J1" s="13"/>
      <c r="K1" s="5"/>
      <c r="L1" s="5"/>
      <c r="M1" s="14"/>
      <c r="N1" s="14"/>
      <c r="O1" s="5"/>
      <c r="P1" s="5"/>
      <c r="Q1" s="6"/>
      <c r="R1" s="118"/>
    </row>
    <row r="2" spans="1:18" ht="16.5" customHeight="1" thickBot="1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3"/>
      <c r="L2" s="5"/>
      <c r="M2" s="14"/>
      <c r="N2" s="14"/>
      <c r="O2" s="5"/>
      <c r="P2" s="5"/>
      <c r="Q2" s="6"/>
      <c r="R2" s="118"/>
    </row>
    <row r="3" spans="1:18" s="112" customFormat="1" ht="42.75" customHeight="1" thickBot="1" x14ac:dyDescent="0.3">
      <c r="A3" s="113" t="s">
        <v>3</v>
      </c>
      <c r="B3" s="114" t="s">
        <v>4</v>
      </c>
      <c r="C3" s="113" t="s">
        <v>5</v>
      </c>
      <c r="D3" s="113" t="s">
        <v>6</v>
      </c>
      <c r="E3" s="113" t="s">
        <v>7</v>
      </c>
      <c r="F3" s="113" t="s">
        <v>8</v>
      </c>
      <c r="G3" s="115" t="s">
        <v>9</v>
      </c>
      <c r="H3" s="17" t="s">
        <v>10</v>
      </c>
      <c r="I3" s="17" t="s">
        <v>11</v>
      </c>
      <c r="J3" s="18"/>
      <c r="K3" s="19" t="s">
        <v>12</v>
      </c>
      <c r="L3" s="23"/>
      <c r="M3" s="116" t="s">
        <v>13</v>
      </c>
      <c r="N3" s="117" t="s">
        <v>14</v>
      </c>
      <c r="O3" s="20"/>
      <c r="P3" s="20"/>
      <c r="Q3" s="6"/>
      <c r="R3" s="118"/>
    </row>
    <row r="4" spans="1:18" ht="15.75" customHeight="1" thickBot="1" x14ac:dyDescent="0.3">
      <c r="A4" s="21" t="s">
        <v>15</v>
      </c>
      <c r="B4" s="125"/>
      <c r="C4" s="125"/>
      <c r="D4" s="125"/>
      <c r="E4" s="125"/>
      <c r="F4" s="125"/>
      <c r="G4" s="125"/>
      <c r="H4" s="22"/>
      <c r="I4" s="22"/>
      <c r="J4" s="23"/>
      <c r="K4" s="24"/>
      <c r="L4" s="25"/>
      <c r="M4" s="26"/>
      <c r="N4" s="26"/>
      <c r="O4" s="20"/>
      <c r="P4" s="20"/>
      <c r="Q4" s="28"/>
      <c r="R4" s="119" t="s">
        <v>16</v>
      </c>
    </row>
    <row r="5" spans="1:18" x14ac:dyDescent="0.25">
      <c r="A5" s="29" t="s">
        <v>17</v>
      </c>
      <c r="B5" s="29">
        <v>5115</v>
      </c>
      <c r="C5" s="30" t="s">
        <v>18</v>
      </c>
      <c r="D5" s="29" t="s">
        <v>19</v>
      </c>
      <c r="E5" s="31">
        <v>3</v>
      </c>
      <c r="F5" s="32"/>
      <c r="G5" s="33"/>
      <c r="H5" s="34">
        <f t="shared" ref="H5:H20" si="0">IF(A5="OSE",E5,"")</f>
        <v>3</v>
      </c>
      <c r="I5" s="35" t="str">
        <f t="shared" ref="I5:I20" si="1">IF(D5="y",E5,"")</f>
        <v/>
      </c>
      <c r="J5" s="35" t="b">
        <f t="shared" ref="J5:J20" si="2">AND(A5="OSE",D5="y")</f>
        <v>0</v>
      </c>
      <c r="K5" s="36" t="str">
        <f>IF(J5,E5,"")</f>
        <v/>
      </c>
      <c r="L5" s="15" t="b">
        <f t="shared" ref="L5:L20" si="3">AND(B5&gt;5000,B5&lt;6000)</f>
        <v>1</v>
      </c>
      <c r="M5" s="16">
        <f t="shared" ref="M5:M20" si="4">IF(L5,E5,"")</f>
        <v>3</v>
      </c>
      <c r="N5" s="16" t="str">
        <f t="shared" ref="N5:N20" si="5">IF(B5&gt;6000,E5,"")</f>
        <v/>
      </c>
      <c r="O5" s="5"/>
      <c r="P5" s="5"/>
      <c r="Q5" s="126"/>
      <c r="R5" s="127"/>
    </row>
    <row r="6" spans="1:18" x14ac:dyDescent="0.25">
      <c r="A6" s="37" t="s">
        <v>17</v>
      </c>
      <c r="B6" s="37">
        <v>5312</v>
      </c>
      <c r="C6" s="38" t="s">
        <v>20</v>
      </c>
      <c r="D6" s="37" t="s">
        <v>19</v>
      </c>
      <c r="E6" s="39">
        <v>3</v>
      </c>
      <c r="F6" s="40"/>
      <c r="G6" s="41"/>
      <c r="H6" s="42">
        <f t="shared" si="0"/>
        <v>3</v>
      </c>
      <c r="I6" s="43" t="str">
        <f t="shared" si="1"/>
        <v/>
      </c>
      <c r="J6" s="43" t="b">
        <f t="shared" si="2"/>
        <v>0</v>
      </c>
      <c r="K6" s="44" t="str">
        <f t="shared" ref="K6:K19" si="6">IF(J6,E6,"")</f>
        <v/>
      </c>
      <c r="L6" s="15" t="b">
        <f t="shared" si="3"/>
        <v>1</v>
      </c>
      <c r="M6" s="16">
        <f t="shared" si="4"/>
        <v>3</v>
      </c>
      <c r="N6" s="16" t="str">
        <f t="shared" si="5"/>
        <v/>
      </c>
      <c r="O6" s="5"/>
      <c r="P6" s="5"/>
      <c r="Q6" s="126"/>
      <c r="R6" s="127"/>
    </row>
    <row r="7" spans="1:18" x14ac:dyDescent="0.25">
      <c r="A7" s="37" t="s">
        <v>17</v>
      </c>
      <c r="B7" s="37">
        <v>6111</v>
      </c>
      <c r="C7" s="38" t="s">
        <v>21</v>
      </c>
      <c r="D7" s="37" t="s">
        <v>19</v>
      </c>
      <c r="E7" s="39">
        <v>3</v>
      </c>
      <c r="F7" s="40"/>
      <c r="G7" s="41"/>
      <c r="H7" s="42">
        <f t="shared" si="0"/>
        <v>3</v>
      </c>
      <c r="I7" s="43" t="str">
        <f t="shared" si="1"/>
        <v/>
      </c>
      <c r="J7" s="43" t="b">
        <f t="shared" si="2"/>
        <v>0</v>
      </c>
      <c r="K7" s="44" t="str">
        <f t="shared" si="6"/>
        <v/>
      </c>
      <c r="L7" s="15" t="b">
        <f t="shared" si="3"/>
        <v>0</v>
      </c>
      <c r="M7" s="16" t="str">
        <f t="shared" si="4"/>
        <v/>
      </c>
      <c r="N7" s="16">
        <f t="shared" si="5"/>
        <v>3</v>
      </c>
      <c r="O7" s="5"/>
      <c r="P7" s="5"/>
      <c r="Q7" s="126"/>
      <c r="R7" s="127"/>
    </row>
    <row r="8" spans="1:18" x14ac:dyDescent="0.25">
      <c r="A8" s="37" t="s">
        <v>17</v>
      </c>
      <c r="B8" s="37">
        <v>6211</v>
      </c>
      <c r="C8" s="38" t="s">
        <v>22</v>
      </c>
      <c r="D8" s="37" t="s">
        <v>19</v>
      </c>
      <c r="E8" s="39">
        <v>3</v>
      </c>
      <c r="F8" s="40"/>
      <c r="G8" s="41"/>
      <c r="H8" s="42">
        <f t="shared" si="0"/>
        <v>3</v>
      </c>
      <c r="I8" s="43" t="str">
        <f t="shared" si="1"/>
        <v/>
      </c>
      <c r="J8" s="43" t="b">
        <f t="shared" si="2"/>
        <v>0</v>
      </c>
      <c r="K8" s="44" t="str">
        <f t="shared" si="6"/>
        <v/>
      </c>
      <c r="L8" s="15" t="b">
        <f t="shared" si="3"/>
        <v>0</v>
      </c>
      <c r="M8" s="16" t="str">
        <f t="shared" si="4"/>
        <v/>
      </c>
      <c r="N8" s="16">
        <f t="shared" si="5"/>
        <v>3</v>
      </c>
      <c r="O8" s="5"/>
      <c r="P8" s="5"/>
      <c r="Q8" s="126"/>
      <c r="R8" s="127"/>
    </row>
    <row r="9" spans="1:18" ht="15.75" thickBot="1" x14ac:dyDescent="0.3">
      <c r="A9" s="37" t="s">
        <v>17</v>
      </c>
      <c r="B9" s="37">
        <v>6525</v>
      </c>
      <c r="C9" s="38" t="s">
        <v>23</v>
      </c>
      <c r="D9" s="37" t="s">
        <v>19</v>
      </c>
      <c r="E9" s="39">
        <v>3</v>
      </c>
      <c r="F9" s="40"/>
      <c r="G9" s="41"/>
      <c r="H9" s="42">
        <f t="shared" si="0"/>
        <v>3</v>
      </c>
      <c r="I9" s="43" t="str">
        <f t="shared" si="1"/>
        <v/>
      </c>
      <c r="J9" s="43" t="b">
        <f t="shared" si="2"/>
        <v>0</v>
      </c>
      <c r="K9" s="44" t="str">
        <f t="shared" si="6"/>
        <v/>
      </c>
      <c r="L9" s="15" t="b">
        <f t="shared" si="3"/>
        <v>0</v>
      </c>
      <c r="M9" s="16" t="str">
        <f t="shared" si="4"/>
        <v/>
      </c>
      <c r="N9" s="16">
        <f t="shared" si="5"/>
        <v>3</v>
      </c>
      <c r="O9" s="5"/>
      <c r="P9" s="5"/>
      <c r="Q9" s="126"/>
      <c r="R9" s="127"/>
    </row>
    <row r="10" spans="1:18" ht="15.75" customHeight="1" thickBot="1" x14ac:dyDescent="0.3">
      <c r="A10" s="21" t="s">
        <v>24</v>
      </c>
      <c r="B10" s="125"/>
      <c r="C10" s="125"/>
      <c r="D10" s="125"/>
      <c r="E10" s="125"/>
      <c r="F10" s="125"/>
      <c r="G10" s="125"/>
      <c r="H10" s="128"/>
      <c r="I10" s="128"/>
      <c r="J10" s="128"/>
      <c r="K10" s="129"/>
      <c r="L10" s="25"/>
      <c r="M10" s="26"/>
      <c r="N10" s="26"/>
      <c r="O10" s="20"/>
      <c r="P10" s="20"/>
      <c r="Q10" s="126"/>
      <c r="R10" s="127"/>
    </row>
    <row r="11" spans="1:18" x14ac:dyDescent="0.25">
      <c r="A11" s="37" t="s">
        <v>17</v>
      </c>
      <c r="B11" s="40"/>
      <c r="C11" s="45"/>
      <c r="D11" s="37" t="s">
        <v>25</v>
      </c>
      <c r="E11" s="40">
        <v>3</v>
      </c>
      <c r="F11" s="40"/>
      <c r="G11" s="41"/>
      <c r="H11" s="42">
        <f t="shared" si="0"/>
        <v>3</v>
      </c>
      <c r="I11" s="43">
        <f t="shared" si="1"/>
        <v>3</v>
      </c>
      <c r="J11" s="43" t="b">
        <f t="shared" si="2"/>
        <v>1</v>
      </c>
      <c r="K11" s="44">
        <f t="shared" si="6"/>
        <v>3</v>
      </c>
      <c r="L11" s="15" t="b">
        <f t="shared" si="3"/>
        <v>0</v>
      </c>
      <c r="M11" s="16" t="str">
        <f t="shared" si="4"/>
        <v/>
      </c>
      <c r="N11" s="16" t="str">
        <f t="shared" si="5"/>
        <v/>
      </c>
      <c r="O11" s="5"/>
      <c r="P11" s="5"/>
      <c r="Q11" s="126"/>
      <c r="R11" s="127"/>
    </row>
    <row r="12" spans="1:18" x14ac:dyDescent="0.25">
      <c r="A12" s="37" t="s">
        <v>17</v>
      </c>
      <c r="B12" s="40"/>
      <c r="C12" s="45"/>
      <c r="D12" s="46"/>
      <c r="E12" s="40"/>
      <c r="F12" s="40"/>
      <c r="G12" s="41"/>
      <c r="H12" s="42">
        <f t="shared" si="0"/>
        <v>0</v>
      </c>
      <c r="I12" s="43" t="str">
        <f t="shared" si="1"/>
        <v/>
      </c>
      <c r="J12" s="43" t="b">
        <f t="shared" si="2"/>
        <v>0</v>
      </c>
      <c r="K12" s="44" t="str">
        <f t="shared" si="6"/>
        <v/>
      </c>
      <c r="L12" s="15" t="b">
        <f t="shared" si="3"/>
        <v>0</v>
      </c>
      <c r="M12" s="16" t="str">
        <f t="shared" si="4"/>
        <v/>
      </c>
      <c r="N12" s="16" t="str">
        <f t="shared" si="5"/>
        <v/>
      </c>
      <c r="O12" s="5"/>
      <c r="P12" s="5"/>
      <c r="Q12" s="126"/>
      <c r="R12" s="127"/>
    </row>
    <row r="13" spans="1:18" ht="15.75" thickBot="1" x14ac:dyDescent="0.3">
      <c r="A13" s="40"/>
      <c r="B13" s="40"/>
      <c r="C13" s="45"/>
      <c r="D13" s="46"/>
      <c r="E13" s="40"/>
      <c r="F13" s="40"/>
      <c r="G13" s="41"/>
      <c r="H13" s="42" t="str">
        <f t="shared" si="0"/>
        <v/>
      </c>
      <c r="I13" s="43" t="str">
        <f t="shared" si="1"/>
        <v/>
      </c>
      <c r="J13" s="43" t="b">
        <f t="shared" si="2"/>
        <v>0</v>
      </c>
      <c r="K13" s="44" t="str">
        <f t="shared" si="6"/>
        <v/>
      </c>
      <c r="L13" s="15" t="b">
        <f t="shared" si="3"/>
        <v>0</v>
      </c>
      <c r="M13" s="16" t="str">
        <f t="shared" si="4"/>
        <v/>
      </c>
      <c r="N13" s="16" t="str">
        <f t="shared" si="5"/>
        <v/>
      </c>
      <c r="O13" s="5"/>
      <c r="P13" s="5"/>
      <c r="Q13" s="126"/>
      <c r="R13" s="127"/>
    </row>
    <row r="14" spans="1:18" ht="15.75" customHeight="1" thickBot="1" x14ac:dyDescent="0.3">
      <c r="A14" s="21" t="s">
        <v>26</v>
      </c>
      <c r="B14" s="125"/>
      <c r="C14" s="125"/>
      <c r="D14" s="125"/>
      <c r="E14" s="125"/>
      <c r="F14" s="125"/>
      <c r="G14" s="125"/>
      <c r="H14" s="128"/>
      <c r="I14" s="128"/>
      <c r="J14" s="128"/>
      <c r="K14" s="129"/>
      <c r="L14" s="25"/>
      <c r="M14" s="26"/>
      <c r="N14" s="26"/>
      <c r="O14" s="20"/>
      <c r="P14" s="20"/>
      <c r="Q14" s="126"/>
      <c r="R14" s="127"/>
    </row>
    <row r="15" spans="1:18" x14ac:dyDescent="0.25">
      <c r="A15" s="37" t="s">
        <v>17</v>
      </c>
      <c r="B15" s="40"/>
      <c r="C15" s="45"/>
      <c r="D15" s="37"/>
      <c r="E15" s="40"/>
      <c r="F15" s="40"/>
      <c r="G15" s="41"/>
      <c r="H15" s="42">
        <f t="shared" si="0"/>
        <v>0</v>
      </c>
      <c r="I15" s="43" t="str">
        <f t="shared" si="1"/>
        <v/>
      </c>
      <c r="J15" s="43" t="b">
        <f t="shared" si="2"/>
        <v>0</v>
      </c>
      <c r="K15" s="44" t="str">
        <f t="shared" si="6"/>
        <v/>
      </c>
      <c r="L15" s="15" t="b">
        <f t="shared" si="3"/>
        <v>0</v>
      </c>
      <c r="M15" s="16" t="str">
        <f t="shared" si="4"/>
        <v/>
      </c>
      <c r="N15" s="16" t="str">
        <f t="shared" si="5"/>
        <v/>
      </c>
      <c r="O15" s="5"/>
      <c r="P15" s="5"/>
      <c r="Q15" s="5"/>
      <c r="R15" s="120"/>
    </row>
    <row r="16" spans="1:18" x14ac:dyDescent="0.25">
      <c r="A16" s="37" t="s">
        <v>17</v>
      </c>
      <c r="B16" s="40"/>
      <c r="C16" s="45"/>
      <c r="D16" s="37"/>
      <c r="E16" s="40"/>
      <c r="F16" s="40"/>
      <c r="G16" s="41"/>
      <c r="H16" s="42">
        <f t="shared" si="0"/>
        <v>0</v>
      </c>
      <c r="I16" s="43" t="str">
        <f t="shared" si="1"/>
        <v/>
      </c>
      <c r="J16" s="43" t="b">
        <f t="shared" si="2"/>
        <v>0</v>
      </c>
      <c r="K16" s="44" t="str">
        <f t="shared" si="6"/>
        <v/>
      </c>
      <c r="L16" s="15" t="b">
        <f t="shared" si="3"/>
        <v>0</v>
      </c>
      <c r="M16" s="16" t="str">
        <f t="shared" si="4"/>
        <v/>
      </c>
      <c r="N16" s="16" t="str">
        <f t="shared" si="5"/>
        <v/>
      </c>
      <c r="O16" s="5"/>
      <c r="P16" s="5"/>
      <c r="Q16" s="6"/>
      <c r="R16" s="121"/>
    </row>
    <row r="17" spans="1:18" ht="15" customHeight="1" x14ac:dyDescent="0.25">
      <c r="A17" s="39" t="s">
        <v>17</v>
      </c>
      <c r="B17" s="40"/>
      <c r="C17" s="45"/>
      <c r="D17" s="37"/>
      <c r="E17" s="40"/>
      <c r="F17" s="40"/>
      <c r="G17" s="41"/>
      <c r="H17" s="42">
        <f t="shared" si="0"/>
        <v>0</v>
      </c>
      <c r="I17" s="43" t="str">
        <f t="shared" si="1"/>
        <v/>
      </c>
      <c r="J17" s="43" t="b">
        <f t="shared" si="2"/>
        <v>0</v>
      </c>
      <c r="K17" s="44" t="str">
        <f>IF(J17,E17,"")</f>
        <v/>
      </c>
      <c r="L17" s="15" t="b">
        <f t="shared" si="3"/>
        <v>0</v>
      </c>
      <c r="M17" s="16" t="str">
        <f t="shared" si="4"/>
        <v/>
      </c>
      <c r="N17" s="16" t="str">
        <f t="shared" si="5"/>
        <v/>
      </c>
      <c r="O17" s="5"/>
      <c r="P17" s="5"/>
      <c r="Q17" s="27"/>
      <c r="R17" s="119" t="s">
        <v>27</v>
      </c>
    </row>
    <row r="18" spans="1:18" x14ac:dyDescent="0.25">
      <c r="A18" s="40"/>
      <c r="B18" s="40"/>
      <c r="C18" s="45"/>
      <c r="D18" s="37"/>
      <c r="E18" s="40"/>
      <c r="F18" s="40"/>
      <c r="G18" s="41"/>
      <c r="H18" s="42" t="str">
        <f t="shared" si="0"/>
        <v/>
      </c>
      <c r="I18" s="43" t="str">
        <f t="shared" si="1"/>
        <v/>
      </c>
      <c r="J18" s="43" t="b">
        <f t="shared" si="2"/>
        <v>0</v>
      </c>
      <c r="K18" s="44" t="str">
        <f>IF(J18,E18,"")</f>
        <v/>
      </c>
      <c r="L18" s="15" t="b">
        <f t="shared" si="3"/>
        <v>0</v>
      </c>
      <c r="M18" s="16" t="str">
        <f t="shared" si="4"/>
        <v/>
      </c>
      <c r="N18" s="16" t="str">
        <f t="shared" si="5"/>
        <v/>
      </c>
      <c r="O18" s="5"/>
      <c r="P18" s="5"/>
      <c r="Q18" s="27"/>
      <c r="R18" s="127"/>
    </row>
    <row r="19" spans="1:18" x14ac:dyDescent="0.25">
      <c r="A19" s="40"/>
      <c r="B19" s="40"/>
      <c r="C19" s="45"/>
      <c r="D19" s="37"/>
      <c r="E19" s="40"/>
      <c r="F19" s="40"/>
      <c r="G19" s="41"/>
      <c r="H19" s="42" t="str">
        <f t="shared" si="0"/>
        <v/>
      </c>
      <c r="I19" s="43" t="str">
        <f t="shared" si="1"/>
        <v/>
      </c>
      <c r="J19" s="43" t="b">
        <f t="shared" si="2"/>
        <v>0</v>
      </c>
      <c r="K19" s="44" t="str">
        <f t="shared" si="6"/>
        <v/>
      </c>
      <c r="L19" s="15" t="b">
        <f t="shared" si="3"/>
        <v>0</v>
      </c>
      <c r="M19" s="16" t="str">
        <f t="shared" si="4"/>
        <v/>
      </c>
      <c r="N19" s="16" t="str">
        <f t="shared" si="5"/>
        <v/>
      </c>
      <c r="O19" s="5"/>
      <c r="P19" s="5"/>
      <c r="Q19" s="27"/>
      <c r="R19" s="127"/>
    </row>
    <row r="20" spans="1:18" x14ac:dyDescent="0.25">
      <c r="A20" s="47"/>
      <c r="B20" s="47"/>
      <c r="C20" s="48"/>
      <c r="D20" s="123"/>
      <c r="E20" s="47"/>
      <c r="F20" s="47"/>
      <c r="G20" s="49"/>
      <c r="H20" s="50" t="str">
        <f t="shared" si="0"/>
        <v/>
      </c>
      <c r="I20" s="51" t="str">
        <f t="shared" si="1"/>
        <v/>
      </c>
      <c r="J20" s="51" t="b">
        <f t="shared" si="2"/>
        <v>0</v>
      </c>
      <c r="K20" s="52" t="str">
        <f>IF(J20,E20,"")</f>
        <v/>
      </c>
      <c r="L20" s="15" t="b">
        <f t="shared" si="3"/>
        <v>0</v>
      </c>
      <c r="M20" s="16" t="str">
        <f t="shared" si="4"/>
        <v/>
      </c>
      <c r="N20" s="16" t="str">
        <f t="shared" si="5"/>
        <v/>
      </c>
      <c r="O20" s="5"/>
      <c r="P20" s="5"/>
      <c r="Q20" s="27"/>
      <c r="R20" s="127"/>
    </row>
    <row r="21" spans="1:18" ht="15" customHeight="1" x14ac:dyDescent="0.25">
      <c r="A21" s="53" t="s">
        <v>28</v>
      </c>
      <c r="B21" s="54"/>
      <c r="C21" s="54"/>
      <c r="D21" s="54"/>
      <c r="E21" s="54"/>
      <c r="F21" s="54"/>
      <c r="G21" s="54"/>
      <c r="H21" s="55"/>
      <c r="I21" s="55"/>
      <c r="J21" s="55"/>
      <c r="K21" s="56"/>
      <c r="L21" s="15"/>
      <c r="M21" s="16"/>
      <c r="N21" s="16"/>
      <c r="O21" s="5"/>
      <c r="P21" s="5"/>
      <c r="Q21" s="27"/>
      <c r="R21" s="127"/>
    </row>
    <row r="22" spans="1:18" x14ac:dyDescent="0.25">
      <c r="A22" s="57"/>
      <c r="B22" s="130"/>
      <c r="C22" s="130"/>
      <c r="D22" s="131"/>
      <c r="E22" s="58"/>
      <c r="F22" s="57"/>
      <c r="G22" s="131"/>
      <c r="H22" s="59"/>
      <c r="I22" s="60"/>
      <c r="J22" s="150"/>
      <c r="K22" s="61"/>
      <c r="L22" s="15" t="b">
        <f>AND(B22&gt;5000,B22&lt;6000)</f>
        <v>0</v>
      </c>
      <c r="M22" s="16" t="str">
        <f>IF(L22,E22,"")</f>
        <v/>
      </c>
      <c r="N22" s="16" t="str">
        <f>IF(B22&gt;6000,E22,"")</f>
        <v/>
      </c>
      <c r="O22" s="5"/>
      <c r="P22" s="5"/>
      <c r="Q22" s="27"/>
      <c r="R22" s="127"/>
    </row>
    <row r="23" spans="1:18" x14ac:dyDescent="0.25">
      <c r="A23" s="62" t="s">
        <v>29</v>
      </c>
      <c r="B23" s="62"/>
      <c r="C23" s="62"/>
      <c r="D23" s="4"/>
      <c r="E23" s="63">
        <f>SUM(E5:E20)+E22</f>
        <v>18</v>
      </c>
      <c r="F23" s="14"/>
      <c r="G23" s="14"/>
      <c r="H23" s="14">
        <f>SUM(H5:H22)</f>
        <v>18</v>
      </c>
      <c r="I23" s="14">
        <f>SUM(I5:I22)</f>
        <v>3</v>
      </c>
      <c r="J23" s="14" t="b">
        <f>AND(A23="OSE",C23="y")</f>
        <v>0</v>
      </c>
      <c r="K23" s="14">
        <f>SUM(K5:K22)</f>
        <v>3</v>
      </c>
      <c r="L23" s="15" t="b">
        <f>AND(B23&gt;5000,B23&lt;6000)</f>
        <v>0</v>
      </c>
      <c r="M23" s="15" t="str">
        <f>IF(L23,E23,"")</f>
        <v/>
      </c>
      <c r="N23" s="16" t="str">
        <f>IF(B23&gt;6000,E23,"")</f>
        <v/>
      </c>
      <c r="O23" s="14"/>
      <c r="P23" s="5"/>
      <c r="Q23" s="27"/>
      <c r="R23" s="127"/>
    </row>
    <row r="24" spans="1:18" ht="15.75" thickBot="1" x14ac:dyDescent="0.3">
      <c r="A24" s="14"/>
      <c r="B24" s="14"/>
      <c r="C24" s="14"/>
      <c r="D24" s="14"/>
      <c r="E24" s="14"/>
      <c r="F24" s="14"/>
      <c r="G24" s="14" t="str">
        <f>IF(A24="OSE",D24,"")</f>
        <v/>
      </c>
      <c r="H24" s="14" t="str">
        <f>IF(C24="y",D24,"")</f>
        <v/>
      </c>
      <c r="I24" s="14"/>
      <c r="J24" s="14" t="b">
        <f>AND(A24="OSE",C24="y")</f>
        <v>0</v>
      </c>
      <c r="K24" s="14" t="str">
        <f>IF(J24,D24,"")</f>
        <v/>
      </c>
      <c r="L24" s="15" t="b">
        <f>AND(B24&gt;5000,B24&lt;6000)</f>
        <v>0</v>
      </c>
      <c r="M24" s="15" t="str">
        <f>IF(L24,D24,"")</f>
        <v/>
      </c>
      <c r="N24" s="16" t="str">
        <f>IF(B24&gt;6000,D24,"")</f>
        <v/>
      </c>
      <c r="O24" s="14"/>
      <c r="P24" s="5"/>
      <c r="Q24" s="27"/>
      <c r="R24" s="127"/>
    </row>
    <row r="25" spans="1:18" ht="16.5" thickBot="1" x14ac:dyDescent="0.3">
      <c r="A25" s="1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3"/>
      <c r="L25" s="64" t="str">
        <f>IF(K25,D25,"")</f>
        <v/>
      </c>
      <c r="M25" s="65" t="str">
        <f>IF(B25&gt;6000,D25,"")</f>
        <v/>
      </c>
      <c r="N25" s="4"/>
      <c r="O25" s="5"/>
      <c r="P25" s="5"/>
      <c r="Q25" s="27"/>
      <c r="R25" s="127"/>
    </row>
    <row r="26" spans="1:18" x14ac:dyDescent="0.25">
      <c r="A26" s="29" t="s">
        <v>17</v>
      </c>
      <c r="B26" s="32"/>
      <c r="C26" s="66"/>
      <c r="D26" s="29"/>
      <c r="E26" s="32"/>
      <c r="F26" s="132"/>
      <c r="G26" s="133"/>
      <c r="H26" s="134"/>
      <c r="I26" s="134"/>
      <c r="J26" s="134"/>
      <c r="K26" s="135"/>
      <c r="L26" s="15" t="str">
        <f>IF(K26,D26,"")</f>
        <v/>
      </c>
      <c r="M26" s="16" t="str">
        <f>IF(B26&gt;6000,D26,"")</f>
        <v/>
      </c>
      <c r="N26" s="4"/>
      <c r="O26" s="5"/>
      <c r="P26" s="5"/>
      <c r="Q26" s="67"/>
      <c r="R26" s="127"/>
    </row>
    <row r="27" spans="1:18" x14ac:dyDescent="0.25">
      <c r="A27" s="37" t="s">
        <v>17</v>
      </c>
      <c r="B27" s="40"/>
      <c r="C27" s="45"/>
      <c r="D27" s="37"/>
      <c r="E27" s="40"/>
      <c r="F27" s="79"/>
      <c r="G27" s="136"/>
      <c r="H27" s="134"/>
      <c r="I27" s="134"/>
      <c r="J27" s="134"/>
      <c r="K27" s="135"/>
      <c r="L27" s="15"/>
      <c r="M27" s="16"/>
      <c r="N27" s="4"/>
      <c r="O27" s="5"/>
      <c r="P27" s="5"/>
      <c r="Q27" s="27"/>
      <c r="R27" s="127"/>
    </row>
    <row r="28" spans="1:18" ht="18.75" x14ac:dyDescent="0.3">
      <c r="A28" s="37" t="s">
        <v>17</v>
      </c>
      <c r="B28" s="40"/>
      <c r="C28" s="45"/>
      <c r="D28" s="37"/>
      <c r="E28" s="40"/>
      <c r="F28" s="79"/>
      <c r="G28" s="136"/>
      <c r="H28" s="134"/>
      <c r="I28" s="134"/>
      <c r="J28" s="134"/>
      <c r="K28" s="135"/>
      <c r="L28" s="15"/>
      <c r="M28" s="16"/>
      <c r="N28" s="4"/>
      <c r="O28" s="5"/>
      <c r="P28" s="5"/>
      <c r="Q28" s="68"/>
      <c r="R28" s="127"/>
    </row>
    <row r="29" spans="1:18" x14ac:dyDescent="0.25">
      <c r="A29" s="37" t="s">
        <v>17</v>
      </c>
      <c r="B29" s="40"/>
      <c r="C29" s="45"/>
      <c r="D29" s="37"/>
      <c r="E29" s="40"/>
      <c r="F29" s="79"/>
      <c r="G29" s="137"/>
      <c r="H29" s="138"/>
      <c r="I29" s="138"/>
      <c r="J29" s="138"/>
      <c r="K29" s="139"/>
      <c r="L29" s="15" t="str">
        <f>IF(K29,D29,"")</f>
        <v/>
      </c>
      <c r="M29" s="16" t="str">
        <f>IF(B29&gt;6000,D29,"")</f>
        <v/>
      </c>
      <c r="N29" s="4"/>
      <c r="O29" s="5"/>
      <c r="P29" s="5"/>
      <c r="Q29" s="5"/>
      <c r="R29" s="120"/>
    </row>
    <row r="30" spans="1:18" ht="30" customHeight="1" thickBot="1" x14ac:dyDescent="0.3">
      <c r="A30" s="69" t="s">
        <v>31</v>
      </c>
      <c r="B30" s="70"/>
      <c r="C30" s="70"/>
      <c r="D30" s="63">
        <f>SUM(E26:E29)</f>
        <v>0</v>
      </c>
      <c r="E30" s="140" t="str">
        <f>IF(D30&gt;18,"WARNING: Too Many Research &amp; Ind Study Hours:  Remove some from Plan of Study","")</f>
        <v/>
      </c>
      <c r="F30" s="141"/>
      <c r="G30" s="142"/>
      <c r="H30" s="142"/>
      <c r="I30" s="142"/>
      <c r="J30" s="14"/>
      <c r="K30" s="71"/>
      <c r="L30" s="15" t="str">
        <f>IF(K30,D30,"")</f>
        <v/>
      </c>
      <c r="M30" s="16" t="str">
        <f>IF(B30&gt;6000,D30,"")</f>
        <v/>
      </c>
      <c r="N30" s="4"/>
      <c r="O30" s="5"/>
      <c r="P30" s="5"/>
      <c r="Q30" s="5"/>
      <c r="R30" s="120"/>
    </row>
    <row r="31" spans="1:18" ht="16.5" customHeight="1" thickBot="1" x14ac:dyDescent="0.3">
      <c r="A31" s="72" t="s">
        <v>32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4"/>
      <c r="L31" s="64" t="str">
        <f t="shared" ref="L31:L36" si="7">IF(K31,D31,"")</f>
        <v/>
      </c>
      <c r="M31" s="65" t="str">
        <f t="shared" ref="M31:M36" si="8">IF(B31&gt;6000,D31,"")</f>
        <v/>
      </c>
      <c r="N31" s="4"/>
      <c r="O31" s="5"/>
      <c r="P31" s="5"/>
      <c r="Q31" s="28"/>
      <c r="R31" s="122" t="s">
        <v>33</v>
      </c>
    </row>
    <row r="32" spans="1:18" x14ac:dyDescent="0.25">
      <c r="A32" s="73" t="s">
        <v>17</v>
      </c>
      <c r="B32" s="73">
        <v>7980</v>
      </c>
      <c r="C32" s="74" t="s">
        <v>34</v>
      </c>
      <c r="D32" s="73"/>
      <c r="E32" s="124">
        <v>3</v>
      </c>
      <c r="F32" s="75"/>
      <c r="G32" s="76"/>
      <c r="H32" s="77"/>
      <c r="I32" s="77"/>
      <c r="J32" s="77"/>
      <c r="K32" s="78"/>
      <c r="L32" s="15" t="str">
        <f t="shared" si="7"/>
        <v/>
      </c>
      <c r="M32" s="16">
        <f t="shared" si="8"/>
        <v>0</v>
      </c>
      <c r="N32" s="4"/>
      <c r="O32" s="5"/>
      <c r="P32" s="5"/>
      <c r="Q32" s="28"/>
      <c r="R32" s="122"/>
    </row>
    <row r="33" spans="1:18" x14ac:dyDescent="0.25">
      <c r="A33" s="37" t="s">
        <v>17</v>
      </c>
      <c r="B33" s="37">
        <v>7980</v>
      </c>
      <c r="C33" s="38" t="s">
        <v>34</v>
      </c>
      <c r="D33" s="37"/>
      <c r="E33" s="40">
        <v>3</v>
      </c>
      <c r="F33" s="79"/>
      <c r="G33" s="80"/>
      <c r="H33" s="81"/>
      <c r="I33" s="81"/>
      <c r="J33" s="81"/>
      <c r="K33" s="82"/>
      <c r="L33" s="15" t="str">
        <f t="shared" si="7"/>
        <v/>
      </c>
      <c r="M33" s="16">
        <f t="shared" si="8"/>
        <v>0</v>
      </c>
      <c r="N33" s="4"/>
      <c r="O33" s="5"/>
      <c r="P33" s="5"/>
      <c r="Q33" s="28"/>
      <c r="R33" s="122"/>
    </row>
    <row r="34" spans="1:18" x14ac:dyDescent="0.25">
      <c r="A34" s="37" t="s">
        <v>17</v>
      </c>
      <c r="B34" s="37">
        <v>7980</v>
      </c>
      <c r="C34" s="38" t="s">
        <v>34</v>
      </c>
      <c r="D34" s="37"/>
      <c r="E34" s="40">
        <v>3</v>
      </c>
      <c r="F34" s="79"/>
      <c r="G34" s="80"/>
      <c r="H34" s="81"/>
      <c r="I34" s="81"/>
      <c r="J34" s="81"/>
      <c r="K34" s="82"/>
      <c r="L34" s="15" t="str">
        <f t="shared" si="7"/>
        <v/>
      </c>
      <c r="M34" s="16">
        <f t="shared" si="8"/>
        <v>0</v>
      </c>
      <c r="N34" s="4"/>
      <c r="O34" s="5"/>
      <c r="P34" s="5"/>
      <c r="Q34" s="28"/>
      <c r="R34" s="122"/>
    </row>
    <row r="35" spans="1:18" x14ac:dyDescent="0.25">
      <c r="A35" s="37" t="s">
        <v>17</v>
      </c>
      <c r="B35" s="37">
        <v>7980</v>
      </c>
      <c r="C35" s="38" t="s">
        <v>34</v>
      </c>
      <c r="D35" s="37"/>
      <c r="E35" s="40">
        <v>3</v>
      </c>
      <c r="F35" s="79"/>
      <c r="G35" s="80"/>
      <c r="H35" s="81"/>
      <c r="I35" s="81"/>
      <c r="J35" s="81"/>
      <c r="K35" s="82"/>
      <c r="L35" s="15" t="str">
        <f t="shared" si="7"/>
        <v/>
      </c>
      <c r="M35" s="16">
        <f t="shared" si="8"/>
        <v>0</v>
      </c>
      <c r="N35" s="4"/>
      <c r="O35" s="5"/>
      <c r="P35" s="5"/>
      <c r="Q35" s="28"/>
      <c r="R35" s="122"/>
    </row>
    <row r="36" spans="1:18" x14ac:dyDescent="0.25">
      <c r="A36" s="37" t="s">
        <v>17</v>
      </c>
      <c r="B36" s="37">
        <v>7980</v>
      </c>
      <c r="C36" s="38" t="s">
        <v>34</v>
      </c>
      <c r="D36" s="37"/>
      <c r="E36" s="40">
        <v>3</v>
      </c>
      <c r="F36" s="79"/>
      <c r="G36" s="80"/>
      <c r="H36" s="81"/>
      <c r="I36" s="81"/>
      <c r="J36" s="81"/>
      <c r="K36" s="82"/>
      <c r="L36" s="15" t="str">
        <f t="shared" si="7"/>
        <v/>
      </c>
      <c r="M36" s="16">
        <f t="shared" si="8"/>
        <v>0</v>
      </c>
      <c r="N36" s="4"/>
      <c r="O36" s="5"/>
      <c r="P36" s="5"/>
      <c r="Q36" s="28"/>
      <c r="R36" s="122"/>
    </row>
    <row r="37" spans="1:18" ht="15.75" thickBot="1" x14ac:dyDescent="0.3">
      <c r="A37" s="83" t="s">
        <v>35</v>
      </c>
      <c r="B37" s="84"/>
      <c r="C37" s="84"/>
      <c r="D37" s="85">
        <f>SUM(E32:E36)</f>
        <v>15</v>
      </c>
      <c r="E37" s="86"/>
      <c r="F37" s="14"/>
      <c r="G37" s="80"/>
      <c r="H37" s="81"/>
      <c r="I37" s="81"/>
      <c r="J37" s="81"/>
      <c r="K37" s="82"/>
      <c r="L37" s="15" t="str">
        <f>IF(K37,#REF!,"")</f>
        <v/>
      </c>
      <c r="M37" s="16" t="str">
        <f>IF(B37&gt;6000,#REF!,"")</f>
        <v/>
      </c>
      <c r="N37" s="4"/>
      <c r="O37" s="5"/>
      <c r="P37" s="5"/>
      <c r="Q37" s="28"/>
      <c r="R37" s="122"/>
    </row>
    <row r="38" spans="1:18" ht="45.75" customHeight="1" thickBot="1" x14ac:dyDescent="0.3">
      <c r="A38" s="87" t="s">
        <v>36</v>
      </c>
      <c r="B38" s="88"/>
      <c r="C38" s="89" t="s">
        <v>37</v>
      </c>
      <c r="D38" s="90" t="s">
        <v>38</v>
      </c>
      <c r="E38" s="90"/>
      <c r="F38" s="90" t="s">
        <v>39</v>
      </c>
      <c r="G38" s="91"/>
      <c r="H38" s="89"/>
      <c r="I38" s="92"/>
      <c r="J38" s="89"/>
      <c r="K38" s="3"/>
      <c r="L38" s="93" t="s">
        <v>40</v>
      </c>
      <c r="M38" s="93" t="s">
        <v>41</v>
      </c>
      <c r="N38" s="4"/>
      <c r="O38" s="5"/>
      <c r="P38" s="94" t="s">
        <v>42</v>
      </c>
      <c r="Q38" s="28"/>
      <c r="R38" s="122"/>
    </row>
    <row r="39" spans="1:18" x14ac:dyDescent="0.25">
      <c r="A39" s="95">
        <f>E23</f>
        <v>18</v>
      </c>
      <c r="B39" s="95"/>
      <c r="C39" s="96">
        <f>H23</f>
        <v>18</v>
      </c>
      <c r="D39" s="95">
        <f>SUM(I5:I22)</f>
        <v>3</v>
      </c>
      <c r="E39" s="95"/>
      <c r="F39" s="95">
        <f>SUM(K5:K22)</f>
        <v>3</v>
      </c>
      <c r="G39" s="95"/>
      <c r="H39" s="96"/>
      <c r="I39" s="96"/>
      <c r="J39" s="97"/>
      <c r="K39" s="98"/>
      <c r="L39" s="99">
        <f>SUM(L5:L37)</f>
        <v>0</v>
      </c>
      <c r="M39" s="100">
        <f>SUM(M5:M37)</f>
        <v>6</v>
      </c>
      <c r="N39" s="101"/>
      <c r="O39" s="98"/>
      <c r="P39" s="102"/>
      <c r="Q39" s="103"/>
      <c r="R39" s="122"/>
    </row>
    <row r="40" spans="1:18" ht="29.45" customHeight="1" x14ac:dyDescent="0.25">
      <c r="A40" s="145" t="str">
        <f>IF(A39&lt;39,"Insufficient Hours","Requirement Satisfied")</f>
        <v>Insufficient Hours</v>
      </c>
      <c r="B40" s="145"/>
      <c r="C40" s="146" t="str">
        <f>IF(C39&lt;30,"Insufficient Hours","Requirement Satisfied")</f>
        <v>Insufficient Hours</v>
      </c>
      <c r="D40" s="145" t="str">
        <f>IF(D39&lt;6,"Insufficient Hours","Requirement Satisfied")</f>
        <v>Insufficient Hours</v>
      </c>
      <c r="E40" s="147"/>
      <c r="F40" s="145" t="str">
        <f>IF(F39&lt;3,"Insufficient Hours","Requirement Satisfied")</f>
        <v>Requirement Satisfied</v>
      </c>
      <c r="G40" s="147"/>
      <c r="H40" s="14"/>
      <c r="I40" s="146"/>
      <c r="J40" s="4"/>
      <c r="K40" s="5"/>
      <c r="L40" s="15"/>
      <c r="M40" s="16"/>
      <c r="N40" s="4"/>
      <c r="O40" s="5"/>
      <c r="P40" s="102"/>
      <c r="Q40" s="28"/>
      <c r="R40" s="122"/>
    </row>
    <row r="41" spans="1:18" ht="18.75" x14ac:dyDescent="0.3">
      <c r="A41" s="104" t="s">
        <v>43</v>
      </c>
      <c r="B41" s="148"/>
      <c r="C41" s="105">
        <f>E23+D30+D37</f>
        <v>33</v>
      </c>
      <c r="D41" s="104" t="str">
        <f>IF(C41&gt;71,"Meets Graduation Requirements","Insufficient Hours")</f>
        <v>Insufficient Hours</v>
      </c>
      <c r="E41" s="148"/>
      <c r="F41" s="148"/>
      <c r="G41" s="148"/>
      <c r="H41" s="148"/>
      <c r="I41" s="148"/>
      <c r="J41" s="106"/>
      <c r="K41" s="107"/>
      <c r="L41" s="108"/>
      <c r="M41" s="109"/>
      <c r="N41" s="110"/>
      <c r="O41" s="107"/>
      <c r="P41" s="102"/>
      <c r="Q41" s="111"/>
      <c r="R41" s="122"/>
    </row>
    <row r="42" spans="1:18" ht="8.1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20"/>
    </row>
    <row r="43" spans="1:18" ht="8.1" customHeight="1" x14ac:dyDescent="0.25"/>
  </sheetData>
  <sheetProtection algorithmName="SHA-512" hashValue="JZ+jWwIYIEknyFz4ZKp0MZeZajo5vBee+f19YHRrSC0XWc6Y5MPUpxKjxag/3J/xgWg03lRQLUBYtVCRoclsNQ==" saltValue="FOF3e53vfNCsxRD5MLuVng==" spinCount="100000" sheet="1" objects="1" scenarios="1" selectLockedCells="1"/>
  <mergeCells count="33">
    <mergeCell ref="P38:P41"/>
    <mergeCell ref="A39:B39"/>
    <mergeCell ref="D39:E39"/>
    <mergeCell ref="F39:G39"/>
    <mergeCell ref="A40:B40"/>
    <mergeCell ref="D40:E40"/>
    <mergeCell ref="F40:G40"/>
    <mergeCell ref="A41:B41"/>
    <mergeCell ref="D41:I41"/>
    <mergeCell ref="A30:C30"/>
    <mergeCell ref="E30:I30"/>
    <mergeCell ref="A31:K31"/>
    <mergeCell ref="Q31:Q41"/>
    <mergeCell ref="R31:R41"/>
    <mergeCell ref="A37:C37"/>
    <mergeCell ref="D37:E37"/>
    <mergeCell ref="A38:B38"/>
    <mergeCell ref="D38:E38"/>
    <mergeCell ref="F38:G38"/>
    <mergeCell ref="R4:R14"/>
    <mergeCell ref="A10:K10"/>
    <mergeCell ref="A14:K14"/>
    <mergeCell ref="R17:R28"/>
    <mergeCell ref="A21:K21"/>
    <mergeCell ref="A22:D22"/>
    <mergeCell ref="F22:G22"/>
    <mergeCell ref="A23:C23"/>
    <mergeCell ref="G26:K29"/>
    <mergeCell ref="A1:B1"/>
    <mergeCell ref="C1:E1"/>
    <mergeCell ref="G1:J1"/>
    <mergeCell ref="A4:G4"/>
    <mergeCell ref="Q4:Q14"/>
  </mergeCells>
  <pageMargins left="0.3" right="0.25" top="0.75" bottom="0.25" header="0.3" footer="0.1"/>
  <pageSetup orientation="portrait" horizontalDpi="1200" verticalDpi="1200" r:id="rId1"/>
  <headerFooter>
    <oddHeader>&amp;L&amp;"-,Bold"&amp;14College of Optics and Photonics&amp;C&amp;"-,Bold"&amp;12
Optics PhD Program Plan of Study</oddHeader>
    <oddFooter>&amp;L&amp;"-,Italic"&amp;8COP: PhD Plan of Study, v 03/14/2017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Agerton-Franzetta</dc:creator>
  <cp:lastModifiedBy>Rachel Agerton-Franzetta</cp:lastModifiedBy>
  <cp:lastPrinted>2017-03-15T16:08:50Z</cp:lastPrinted>
  <dcterms:created xsi:type="dcterms:W3CDTF">2017-03-15T15:18:31Z</dcterms:created>
  <dcterms:modified xsi:type="dcterms:W3CDTF">2017-03-15T16:10:04Z</dcterms:modified>
</cp:coreProperties>
</file>